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Sanjeev\Downloads\NHIT Proc - Open Bidding\RFP - Painting Works KK NEPPL 18022026\"/>
    </mc:Choice>
  </mc:AlternateContent>
  <xr:revisionPtr revIDLastSave="0" documentId="13_ncr:1_{7A520792-E3BD-4B15-B514-14C443BDBAC6}" xr6:coauthVersionLast="47" xr6:coauthVersionMax="47" xr10:uidLastSave="{00000000-0000-0000-0000-000000000000}"/>
  <bookViews>
    <workbookView xWindow="-118" yWindow="-118" windowWidth="25370" windowHeight="13667" xr2:uid="{00000000-000D-0000-FFFF-FFFF00000000}"/>
  </bookViews>
  <sheets>
    <sheet name="Painting Abstract" sheetId="2" r:id="rId1"/>
    <sheet name="Sheet1" sheetId="4" r:id="rId2"/>
    <sheet name="Kerb &amp; Crash barrier painting" sheetId="3" r:id="rId3"/>
  </sheets>
  <definedNames>
    <definedName name="_xlnm._FilterDatabase" localSheetId="2" hidden="1">'Kerb &amp; Crash barrier painting'!$A$3:$K$3</definedName>
    <definedName name="_xlnm.Print_Area" localSheetId="0">'Painting Abstract'!$A$1:$G$15</definedName>
    <definedName name="_xlnm.Print_Titles" localSheetId="2">'Kerb &amp; Crash barrier painting'!$1:$3</definedName>
    <definedName name="_xlnm.Print_Titles" localSheetId="0">'Painting Abstract'!$1:$2</definedName>
  </definedNames>
  <calcPr calcId="191029"/>
  <pivotCaches>
    <pivotCache cacheId="3"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3" l="1"/>
  <c r="E6" i="3"/>
  <c r="E7" i="3"/>
  <c r="E8"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66" i="3"/>
  <c r="E167" i="3"/>
  <c r="E168" i="3"/>
  <c r="E169" i="3"/>
  <c r="E170" i="3"/>
  <c r="E171" i="3"/>
  <c r="E172" i="3"/>
  <c r="E173" i="3"/>
  <c r="E174" i="3"/>
  <c r="E175" i="3"/>
  <c r="E176" i="3"/>
  <c r="E177" i="3"/>
  <c r="E178" i="3"/>
  <c r="E179" i="3"/>
  <c r="E180" i="3"/>
  <c r="E181" i="3"/>
  <c r="E182" i="3"/>
  <c r="E183" i="3"/>
  <c r="E184" i="3"/>
  <c r="E185" i="3"/>
  <c r="E186" i="3"/>
  <c r="E187" i="3"/>
  <c r="E188" i="3"/>
  <c r="E189" i="3"/>
  <c r="E190" i="3"/>
  <c r="E191" i="3"/>
  <c r="E192" i="3"/>
  <c r="E193" i="3"/>
  <c r="E194" i="3"/>
  <c r="E195" i="3"/>
  <c r="E196" i="3"/>
  <c r="E197" i="3"/>
  <c r="E198" i="3"/>
  <c r="E199" i="3"/>
  <c r="E200" i="3"/>
  <c r="E201" i="3"/>
  <c r="E202" i="3"/>
  <c r="E203" i="3"/>
  <c r="E204" i="3"/>
  <c r="E205" i="3"/>
  <c r="E206" i="3"/>
  <c r="E207" i="3"/>
  <c r="E208" i="3"/>
  <c r="E209" i="3"/>
  <c r="E210" i="3"/>
  <c r="E211" i="3"/>
  <c r="E212" i="3"/>
  <c r="E213" i="3"/>
  <c r="E214" i="3"/>
  <c r="E215" i="3"/>
  <c r="E216" i="3"/>
  <c r="E217" i="3"/>
  <c r="E218" i="3"/>
  <c r="E219" i="3"/>
  <c r="E220" i="3"/>
  <c r="E221" i="3"/>
  <c r="E222" i="3"/>
  <c r="E223" i="3"/>
  <c r="E224" i="3"/>
  <c r="E225" i="3"/>
  <c r="E226" i="3"/>
  <c r="E227" i="3"/>
  <c r="E228" i="3"/>
  <c r="E229" i="3"/>
  <c r="E230" i="3"/>
  <c r="E231" i="3"/>
  <c r="E232" i="3"/>
  <c r="E233" i="3"/>
  <c r="E234" i="3"/>
  <c r="E235" i="3"/>
  <c r="E236" i="3"/>
  <c r="E237" i="3"/>
  <c r="E238" i="3"/>
  <c r="E239" i="3"/>
  <c r="E240" i="3"/>
  <c r="E241" i="3"/>
  <c r="E242" i="3"/>
  <c r="E243" i="3"/>
  <c r="E244" i="3"/>
  <c r="E245" i="3"/>
  <c r="E246" i="3"/>
  <c r="E247" i="3"/>
  <c r="E248" i="3"/>
  <c r="E249" i="3"/>
  <c r="E250" i="3"/>
  <c r="E251" i="3"/>
  <c r="E252" i="3"/>
  <c r="E253" i="3"/>
  <c r="E254" i="3"/>
  <c r="E255" i="3"/>
  <c r="E256" i="3"/>
  <c r="E257" i="3"/>
  <c r="E258" i="3"/>
  <c r="E259" i="3"/>
  <c r="E260" i="3"/>
  <c r="E261" i="3"/>
  <c r="E262" i="3"/>
  <c r="E263" i="3"/>
  <c r="E264" i="3"/>
  <c r="E4" i="3"/>
  <c r="H264" i="3"/>
  <c r="G264" i="3"/>
  <c r="H263" i="3"/>
  <c r="G263" i="3"/>
  <c r="J263" i="3" s="1"/>
  <c r="H262" i="3"/>
  <c r="G262" i="3"/>
  <c r="J262" i="3" s="1"/>
  <c r="H261" i="3"/>
  <c r="G261" i="3"/>
  <c r="H260" i="3"/>
  <c r="G260" i="3"/>
  <c r="H259" i="3"/>
  <c r="G259" i="3"/>
  <c r="J259" i="3" s="1"/>
  <c r="H258" i="3"/>
  <c r="G258" i="3"/>
  <c r="J258" i="3" s="1"/>
  <c r="H257" i="3"/>
  <c r="G257" i="3"/>
  <c r="H256" i="3"/>
  <c r="G256" i="3"/>
  <c r="J256" i="3" s="1"/>
  <c r="H255" i="3"/>
  <c r="G255" i="3"/>
  <c r="J255" i="3" s="1"/>
  <c r="H254" i="3"/>
  <c r="G254" i="3"/>
  <c r="J254" i="3" s="1"/>
  <c r="H253" i="3"/>
  <c r="G253" i="3"/>
  <c r="J253" i="3" s="1"/>
  <c r="H252" i="3"/>
  <c r="G252" i="3"/>
  <c r="H251" i="3"/>
  <c r="G251" i="3"/>
  <c r="H250" i="3"/>
  <c r="G250" i="3"/>
  <c r="J250" i="3" s="1"/>
  <c r="H249" i="3"/>
  <c r="G249" i="3"/>
  <c r="H248" i="3"/>
  <c r="G248" i="3"/>
  <c r="H247" i="3"/>
  <c r="G247" i="3"/>
  <c r="H246" i="3"/>
  <c r="G246" i="3"/>
  <c r="J246" i="3" s="1"/>
  <c r="H245" i="3"/>
  <c r="G245" i="3"/>
  <c r="H244" i="3"/>
  <c r="G244" i="3"/>
  <c r="H243" i="3"/>
  <c r="G243" i="3"/>
  <c r="H242" i="3"/>
  <c r="G242" i="3"/>
  <c r="J242" i="3" s="1"/>
  <c r="H241" i="3"/>
  <c r="G241" i="3"/>
  <c r="G240" i="3"/>
  <c r="J240" i="3" s="1"/>
  <c r="G239" i="3"/>
  <c r="J239" i="3" s="1"/>
  <c r="G238" i="3"/>
  <c r="J238" i="3" s="1"/>
  <c r="G237" i="3"/>
  <c r="J237" i="3" s="1"/>
  <c r="G236" i="3"/>
  <c r="J236" i="3" s="1"/>
  <c r="G235" i="3"/>
  <c r="J235" i="3" s="1"/>
  <c r="G234" i="3"/>
  <c r="J234" i="3" s="1"/>
  <c r="G233" i="3"/>
  <c r="J233" i="3" s="1"/>
  <c r="G232" i="3"/>
  <c r="J232" i="3" s="1"/>
  <c r="G231" i="3"/>
  <c r="J231" i="3" s="1"/>
  <c r="G230" i="3"/>
  <c r="J230" i="3" s="1"/>
  <c r="G229" i="3"/>
  <c r="J229" i="3" s="1"/>
  <c r="H228" i="3"/>
  <c r="J228" i="3" s="1"/>
  <c r="H227" i="3"/>
  <c r="J227" i="3" s="1"/>
  <c r="H226" i="3"/>
  <c r="J226" i="3" s="1"/>
  <c r="H225" i="3"/>
  <c r="J225" i="3" s="1"/>
  <c r="H224" i="3"/>
  <c r="J224" i="3" s="1"/>
  <c r="J223" i="3"/>
  <c r="H223" i="3"/>
  <c r="H222" i="3"/>
  <c r="J222" i="3" s="1"/>
  <c r="H221" i="3"/>
  <c r="J221" i="3" s="1"/>
  <c r="H220" i="3"/>
  <c r="J220" i="3" s="1"/>
  <c r="H219" i="3"/>
  <c r="J219" i="3" s="1"/>
  <c r="H218" i="3"/>
  <c r="J218" i="3" s="1"/>
  <c r="H217" i="3"/>
  <c r="J217" i="3" s="1"/>
  <c r="H216" i="3"/>
  <c r="J216" i="3" s="1"/>
  <c r="H215" i="3"/>
  <c r="J215" i="3" s="1"/>
  <c r="H214" i="3"/>
  <c r="J214" i="3" s="1"/>
  <c r="H213" i="3"/>
  <c r="J213" i="3" s="1"/>
  <c r="H212" i="3"/>
  <c r="J212" i="3" s="1"/>
  <c r="H211" i="3"/>
  <c r="J211" i="3" s="1"/>
  <c r="H210" i="3"/>
  <c r="J210" i="3" s="1"/>
  <c r="H209" i="3"/>
  <c r="J209" i="3" s="1"/>
  <c r="H208" i="3"/>
  <c r="J208" i="3" s="1"/>
  <c r="H207" i="3"/>
  <c r="J207" i="3" s="1"/>
  <c r="H206" i="3"/>
  <c r="J206" i="3" s="1"/>
  <c r="H205" i="3"/>
  <c r="J205" i="3" s="1"/>
  <c r="H204" i="3"/>
  <c r="J204" i="3" s="1"/>
  <c r="H203" i="3"/>
  <c r="J203" i="3" s="1"/>
  <c r="H202" i="3"/>
  <c r="J202" i="3" s="1"/>
  <c r="H201" i="3"/>
  <c r="J201" i="3" s="1"/>
  <c r="H200" i="3"/>
  <c r="J200" i="3" s="1"/>
  <c r="H199" i="3"/>
  <c r="J199" i="3" s="1"/>
  <c r="H198" i="3"/>
  <c r="J198" i="3" s="1"/>
  <c r="H197" i="3"/>
  <c r="J197" i="3" s="1"/>
  <c r="H196" i="3"/>
  <c r="J196" i="3" s="1"/>
  <c r="H195" i="3"/>
  <c r="J195" i="3" s="1"/>
  <c r="H194" i="3"/>
  <c r="J194" i="3" s="1"/>
  <c r="H193" i="3"/>
  <c r="G193" i="3"/>
  <c r="J193" i="3" s="1"/>
  <c r="H192" i="3"/>
  <c r="G192" i="3"/>
  <c r="J192" i="3" s="1"/>
  <c r="H191" i="3"/>
  <c r="G191" i="3"/>
  <c r="H190" i="3"/>
  <c r="G190" i="3"/>
  <c r="H189" i="3"/>
  <c r="G189" i="3"/>
  <c r="H188" i="3"/>
  <c r="G188" i="3"/>
  <c r="H187" i="3"/>
  <c r="G187" i="3"/>
  <c r="J187" i="3" s="1"/>
  <c r="H186" i="3"/>
  <c r="G186" i="3"/>
  <c r="H185" i="3"/>
  <c r="G185" i="3"/>
  <c r="J185" i="3" s="1"/>
  <c r="H184" i="3"/>
  <c r="G184" i="3"/>
  <c r="H183" i="3"/>
  <c r="G183" i="3"/>
  <c r="H182" i="3"/>
  <c r="G182" i="3"/>
  <c r="J182" i="3" s="1"/>
  <c r="H181" i="3"/>
  <c r="G181" i="3"/>
  <c r="J181" i="3" s="1"/>
  <c r="H180" i="3"/>
  <c r="G180" i="3"/>
  <c r="J180" i="3" s="1"/>
  <c r="H179" i="3"/>
  <c r="G179" i="3"/>
  <c r="H178" i="3"/>
  <c r="G178" i="3"/>
  <c r="H177" i="3"/>
  <c r="G177" i="3"/>
  <c r="J177" i="3" s="1"/>
  <c r="H176" i="3"/>
  <c r="G176" i="3"/>
  <c r="J176" i="3" s="1"/>
  <c r="H175" i="3"/>
  <c r="G175" i="3"/>
  <c r="H174" i="3"/>
  <c r="G174" i="3"/>
  <c r="J174" i="3" s="1"/>
  <c r="H173" i="3"/>
  <c r="G173" i="3"/>
  <c r="J173" i="3" s="1"/>
  <c r="H172" i="3"/>
  <c r="G172" i="3"/>
  <c r="J172" i="3" s="1"/>
  <c r="T171" i="3"/>
  <c r="H171" i="3"/>
  <c r="G171" i="3"/>
  <c r="J171" i="3" s="1"/>
  <c r="T170" i="3"/>
  <c r="H170" i="3"/>
  <c r="G170" i="3"/>
  <c r="J170" i="3" s="1"/>
  <c r="T169" i="3"/>
  <c r="H169" i="3"/>
  <c r="G169" i="3"/>
  <c r="T168" i="3"/>
  <c r="H168" i="3"/>
  <c r="G168" i="3"/>
  <c r="T167" i="3"/>
  <c r="H167" i="3"/>
  <c r="G167" i="3"/>
  <c r="J167" i="3" s="1"/>
  <c r="T166" i="3"/>
  <c r="H166" i="3"/>
  <c r="G166" i="3"/>
  <c r="T165" i="3"/>
  <c r="H165" i="3"/>
  <c r="G165" i="3"/>
  <c r="J165" i="3" s="1"/>
  <c r="T164" i="3"/>
  <c r="H164" i="3"/>
  <c r="J164" i="3" s="1"/>
  <c r="G164" i="3"/>
  <c r="T163" i="3"/>
  <c r="H163" i="3"/>
  <c r="G163" i="3"/>
  <c r="J163" i="3" s="1"/>
  <c r="T162" i="3"/>
  <c r="H162" i="3"/>
  <c r="G162" i="3"/>
  <c r="J162" i="3" s="1"/>
  <c r="T161" i="3"/>
  <c r="J161" i="3"/>
  <c r="H161" i="3"/>
  <c r="G161" i="3"/>
  <c r="T160" i="3"/>
  <c r="H160" i="3"/>
  <c r="G160" i="3"/>
  <c r="J160" i="3" s="1"/>
  <c r="T159" i="3"/>
  <c r="H159" i="3"/>
  <c r="G159" i="3"/>
  <c r="T158" i="3"/>
  <c r="H158" i="3"/>
  <c r="G158" i="3"/>
  <c r="J158" i="3" s="1"/>
  <c r="T157" i="3"/>
  <c r="H157" i="3"/>
  <c r="G157" i="3"/>
  <c r="T156" i="3"/>
  <c r="H156" i="3"/>
  <c r="G156" i="3"/>
  <c r="T155" i="3"/>
  <c r="H155" i="3"/>
  <c r="G155" i="3"/>
  <c r="J155" i="3" s="1"/>
  <c r="T154" i="3"/>
  <c r="H154" i="3"/>
  <c r="G154" i="3"/>
  <c r="T153" i="3"/>
  <c r="H153" i="3"/>
  <c r="G153" i="3"/>
  <c r="J153" i="3" s="1"/>
  <c r="T152" i="3"/>
  <c r="H152" i="3"/>
  <c r="G152" i="3"/>
  <c r="J152" i="3" s="1"/>
  <c r="T151" i="3"/>
  <c r="H151" i="3"/>
  <c r="G151" i="3"/>
  <c r="T150" i="3"/>
  <c r="H150" i="3"/>
  <c r="G150" i="3"/>
  <c r="J150" i="3" s="1"/>
  <c r="T149" i="3"/>
  <c r="H149" i="3"/>
  <c r="J149" i="3" s="1"/>
  <c r="G149" i="3"/>
  <c r="T148" i="3"/>
  <c r="H148" i="3"/>
  <c r="G148" i="3"/>
  <c r="J148" i="3" s="1"/>
  <c r="T147" i="3"/>
  <c r="H147" i="3"/>
  <c r="G147" i="3"/>
  <c r="J147" i="3" s="1"/>
  <c r="T146" i="3"/>
  <c r="H146" i="3"/>
  <c r="G146" i="3"/>
  <c r="T145" i="3"/>
  <c r="H145" i="3"/>
  <c r="G145" i="3"/>
  <c r="T144" i="3"/>
  <c r="H144" i="3"/>
  <c r="G144" i="3"/>
  <c r="T143" i="3"/>
  <c r="H143" i="3"/>
  <c r="G143" i="3"/>
  <c r="J143" i="3" s="1"/>
  <c r="T142" i="3"/>
  <c r="H142" i="3"/>
  <c r="G142" i="3"/>
  <c r="T141" i="3"/>
  <c r="H141" i="3"/>
  <c r="G141" i="3"/>
  <c r="T140" i="3"/>
  <c r="H140" i="3"/>
  <c r="G140" i="3"/>
  <c r="J140" i="3" s="1"/>
  <c r="T139" i="3"/>
  <c r="H139" i="3"/>
  <c r="G139" i="3"/>
  <c r="J139" i="3" s="1"/>
  <c r="T138" i="3"/>
  <c r="H138" i="3"/>
  <c r="G138" i="3"/>
  <c r="J138" i="3" s="1"/>
  <c r="T137" i="3"/>
  <c r="H137" i="3"/>
  <c r="G137" i="3"/>
  <c r="J137" i="3" s="1"/>
  <c r="R136" i="3"/>
  <c r="T136" i="3" s="1"/>
  <c r="H136" i="3"/>
  <c r="G136" i="3"/>
  <c r="R135" i="3"/>
  <c r="T135" i="3" s="1"/>
  <c r="H135" i="3"/>
  <c r="G135" i="3"/>
  <c r="J135" i="3" s="1"/>
  <c r="R134" i="3"/>
  <c r="T134" i="3" s="1"/>
  <c r="H134" i="3"/>
  <c r="G134" i="3"/>
  <c r="J134" i="3" s="1"/>
  <c r="R133" i="3"/>
  <c r="T133" i="3" s="1"/>
  <c r="H133" i="3"/>
  <c r="G133" i="3"/>
  <c r="J133" i="3" s="1"/>
  <c r="R132" i="3"/>
  <c r="T132" i="3" s="1"/>
  <c r="H132" i="3"/>
  <c r="G132" i="3"/>
  <c r="J132" i="3" s="1"/>
  <c r="R131" i="3"/>
  <c r="T131" i="3" s="1"/>
  <c r="H131" i="3"/>
  <c r="G131" i="3"/>
  <c r="R130" i="3"/>
  <c r="T130" i="3" s="1"/>
  <c r="H130" i="3"/>
  <c r="G130" i="3"/>
  <c r="R129" i="3"/>
  <c r="T129" i="3" s="1"/>
  <c r="H129" i="3"/>
  <c r="G129" i="3"/>
  <c r="J129" i="3" s="1"/>
  <c r="R128" i="3"/>
  <c r="T128" i="3" s="1"/>
  <c r="H128" i="3"/>
  <c r="G128" i="3"/>
  <c r="R127" i="3"/>
  <c r="T127" i="3" s="1"/>
  <c r="H127" i="3"/>
  <c r="G127" i="3"/>
  <c r="J127" i="3" s="1"/>
  <c r="R126" i="3"/>
  <c r="T126" i="3" s="1"/>
  <c r="H126" i="3"/>
  <c r="G126" i="3"/>
  <c r="R125" i="3"/>
  <c r="T125" i="3" s="1"/>
  <c r="H125" i="3"/>
  <c r="G125" i="3"/>
  <c r="J125" i="3" s="1"/>
  <c r="R124" i="3"/>
  <c r="T124" i="3" s="1"/>
  <c r="H124" i="3"/>
  <c r="G124" i="3"/>
  <c r="J124" i="3" s="1"/>
  <c r="R123" i="3"/>
  <c r="T123" i="3" s="1"/>
  <c r="H123" i="3"/>
  <c r="G123" i="3"/>
  <c r="R122" i="3"/>
  <c r="T122" i="3" s="1"/>
  <c r="H122" i="3"/>
  <c r="G122" i="3"/>
  <c r="J122" i="3" s="1"/>
  <c r="R121" i="3"/>
  <c r="T121" i="3" s="1"/>
  <c r="H121" i="3"/>
  <c r="G121" i="3"/>
  <c r="J121" i="3" s="1"/>
  <c r="R120" i="3"/>
  <c r="T120" i="3" s="1"/>
  <c r="H120" i="3"/>
  <c r="G120" i="3"/>
  <c r="J120" i="3" s="1"/>
  <c r="R119" i="3"/>
  <c r="T119" i="3" s="1"/>
  <c r="H119" i="3"/>
  <c r="G119" i="3"/>
  <c r="R118" i="3"/>
  <c r="T118" i="3" s="1"/>
  <c r="H118" i="3"/>
  <c r="J118" i="3" s="1"/>
  <c r="G118" i="3"/>
  <c r="R117" i="3"/>
  <c r="T117" i="3" s="1"/>
  <c r="H117" i="3"/>
  <c r="G117" i="3"/>
  <c r="J117" i="3" s="1"/>
  <c r="R116" i="3"/>
  <c r="T116" i="3" s="1"/>
  <c r="H116" i="3"/>
  <c r="G116" i="3"/>
  <c r="J116" i="3" s="1"/>
  <c r="T115" i="3"/>
  <c r="R115" i="3"/>
  <c r="H115" i="3"/>
  <c r="G115" i="3"/>
  <c r="J115" i="3" s="1"/>
  <c r="R114" i="3"/>
  <c r="T114" i="3" s="1"/>
  <c r="H114" i="3"/>
  <c r="G114" i="3"/>
  <c r="R113" i="3"/>
  <c r="T113" i="3" s="1"/>
  <c r="H113" i="3"/>
  <c r="G113" i="3"/>
  <c r="R112" i="3"/>
  <c r="T112" i="3" s="1"/>
  <c r="H112" i="3"/>
  <c r="G112" i="3"/>
  <c r="J112" i="3" s="1"/>
  <c r="R111" i="3"/>
  <c r="T111" i="3" s="1"/>
  <c r="H111" i="3"/>
  <c r="G111" i="3"/>
  <c r="R110" i="3"/>
  <c r="T110" i="3" s="1"/>
  <c r="H110" i="3"/>
  <c r="G110" i="3"/>
  <c r="R109" i="3"/>
  <c r="T109" i="3" s="1"/>
  <c r="H109" i="3"/>
  <c r="G109" i="3"/>
  <c r="J109" i="3" s="1"/>
  <c r="R108" i="3"/>
  <c r="T108" i="3" s="1"/>
  <c r="H108" i="3"/>
  <c r="G108" i="3"/>
  <c r="R107" i="3"/>
  <c r="T107" i="3" s="1"/>
  <c r="H107" i="3"/>
  <c r="G107" i="3"/>
  <c r="J107" i="3" s="1"/>
  <c r="R106" i="3"/>
  <c r="T106" i="3" s="1"/>
  <c r="H106" i="3"/>
  <c r="G106" i="3"/>
  <c r="R105" i="3"/>
  <c r="T105" i="3" s="1"/>
  <c r="H105" i="3"/>
  <c r="G105" i="3"/>
  <c r="R104" i="3"/>
  <c r="T104" i="3" s="1"/>
  <c r="H104" i="3"/>
  <c r="G104" i="3"/>
  <c r="R103" i="3"/>
  <c r="T103" i="3" s="1"/>
  <c r="H103" i="3"/>
  <c r="G103" i="3"/>
  <c r="J103" i="3" s="1"/>
  <c r="R102" i="3"/>
  <c r="T102" i="3" s="1"/>
  <c r="H102" i="3"/>
  <c r="G102" i="3"/>
  <c r="J102" i="3" s="1"/>
  <c r="R101" i="3"/>
  <c r="T101" i="3" s="1"/>
  <c r="H101" i="3"/>
  <c r="G101" i="3"/>
  <c r="J101" i="3" s="1"/>
  <c r="R100" i="3"/>
  <c r="T100" i="3" s="1"/>
  <c r="H100" i="3"/>
  <c r="G100" i="3"/>
  <c r="R99" i="3"/>
  <c r="T99" i="3" s="1"/>
  <c r="H99" i="3"/>
  <c r="G99" i="3"/>
  <c r="J99" i="3" s="1"/>
  <c r="R98" i="3"/>
  <c r="T98" i="3" s="1"/>
  <c r="H98" i="3"/>
  <c r="G98" i="3"/>
  <c r="R97" i="3"/>
  <c r="T97" i="3" s="1"/>
  <c r="H97" i="3"/>
  <c r="J97" i="3" s="1"/>
  <c r="R96" i="3"/>
  <c r="T96" i="3" s="1"/>
  <c r="H96" i="3"/>
  <c r="J96" i="3" s="1"/>
  <c r="R95" i="3"/>
  <c r="T95" i="3" s="1"/>
  <c r="H95" i="3"/>
  <c r="J95" i="3" s="1"/>
  <c r="R94" i="3"/>
  <c r="T94" i="3" s="1"/>
  <c r="H94" i="3"/>
  <c r="G94" i="3"/>
  <c r="R93" i="3"/>
  <c r="T93" i="3" s="1"/>
  <c r="H93" i="3"/>
  <c r="G93" i="3"/>
  <c r="J93" i="3" s="1"/>
  <c r="R92" i="3"/>
  <c r="T92" i="3" s="1"/>
  <c r="H92" i="3"/>
  <c r="G92" i="3"/>
  <c r="J92" i="3" s="1"/>
  <c r="R91" i="3"/>
  <c r="T91" i="3" s="1"/>
  <c r="H91" i="3"/>
  <c r="G91" i="3"/>
  <c r="R90" i="3"/>
  <c r="T90" i="3" s="1"/>
  <c r="H90" i="3"/>
  <c r="G90" i="3"/>
  <c r="J90" i="3" s="1"/>
  <c r="R89" i="3"/>
  <c r="T89" i="3" s="1"/>
  <c r="H89" i="3"/>
  <c r="G89" i="3"/>
  <c r="R88" i="3"/>
  <c r="T88" i="3" s="1"/>
  <c r="H88" i="3"/>
  <c r="G88" i="3"/>
  <c r="J88" i="3" s="1"/>
  <c r="R87" i="3"/>
  <c r="T87" i="3" s="1"/>
  <c r="H87" i="3"/>
  <c r="G87" i="3"/>
  <c r="J87" i="3" s="1"/>
  <c r="R86" i="3"/>
  <c r="T86" i="3" s="1"/>
  <c r="H86" i="3"/>
  <c r="G86" i="3"/>
  <c r="J86" i="3" s="1"/>
  <c r="R85" i="3"/>
  <c r="T85" i="3" s="1"/>
  <c r="H85" i="3"/>
  <c r="G85" i="3"/>
  <c r="R84" i="3"/>
  <c r="T84" i="3" s="1"/>
  <c r="H84" i="3"/>
  <c r="G84" i="3"/>
  <c r="R83" i="3"/>
  <c r="T83" i="3" s="1"/>
  <c r="H83" i="3"/>
  <c r="G83" i="3"/>
  <c r="R82" i="3"/>
  <c r="T82" i="3" s="1"/>
  <c r="H82" i="3"/>
  <c r="G82" i="3"/>
  <c r="R81" i="3"/>
  <c r="T81" i="3" s="1"/>
  <c r="H81" i="3"/>
  <c r="G81" i="3"/>
  <c r="J81" i="3" s="1"/>
  <c r="R80" i="3"/>
  <c r="T80" i="3" s="1"/>
  <c r="H80" i="3"/>
  <c r="G80" i="3"/>
  <c r="R79" i="3"/>
  <c r="T79" i="3" s="1"/>
  <c r="H79" i="3"/>
  <c r="G79" i="3"/>
  <c r="R78" i="3"/>
  <c r="T78" i="3" s="1"/>
  <c r="H78" i="3"/>
  <c r="G78" i="3"/>
  <c r="R77" i="3"/>
  <c r="T77" i="3" s="1"/>
  <c r="H77" i="3"/>
  <c r="G77" i="3"/>
  <c r="R76" i="3"/>
  <c r="T76" i="3" s="1"/>
  <c r="H76" i="3"/>
  <c r="G76" i="3"/>
  <c r="J76" i="3" s="1"/>
  <c r="R75" i="3"/>
  <c r="T75" i="3" s="1"/>
  <c r="H75" i="3"/>
  <c r="G75" i="3"/>
  <c r="R74" i="3"/>
  <c r="T74" i="3" s="1"/>
  <c r="H74" i="3"/>
  <c r="G74" i="3"/>
  <c r="J74" i="3" s="1"/>
  <c r="R73" i="3"/>
  <c r="T73" i="3" s="1"/>
  <c r="H73" i="3"/>
  <c r="G73" i="3"/>
  <c r="J73" i="3" s="1"/>
  <c r="R72" i="3"/>
  <c r="T72" i="3" s="1"/>
  <c r="H72" i="3"/>
  <c r="G72" i="3"/>
  <c r="J72" i="3" s="1"/>
  <c r="R71" i="3"/>
  <c r="T71" i="3" s="1"/>
  <c r="H71" i="3"/>
  <c r="G71" i="3"/>
  <c r="J71" i="3" s="1"/>
  <c r="R70" i="3"/>
  <c r="T70" i="3" s="1"/>
  <c r="H70" i="3"/>
  <c r="G70" i="3"/>
  <c r="J70" i="3" s="1"/>
  <c r="R69" i="3"/>
  <c r="T69" i="3" s="1"/>
  <c r="H69" i="3"/>
  <c r="J69" i="3" s="1"/>
  <c r="G69" i="3"/>
  <c r="R68" i="3"/>
  <c r="T68" i="3" s="1"/>
  <c r="H68" i="3"/>
  <c r="G68" i="3"/>
  <c r="R67" i="3"/>
  <c r="T67" i="3" s="1"/>
  <c r="H67" i="3"/>
  <c r="G67" i="3"/>
  <c r="R66" i="3"/>
  <c r="T66" i="3" s="1"/>
  <c r="H66" i="3"/>
  <c r="G66" i="3"/>
  <c r="J66" i="3" s="1"/>
  <c r="R65" i="3"/>
  <c r="T65" i="3" s="1"/>
  <c r="H65" i="3"/>
  <c r="G65" i="3"/>
  <c r="T64" i="3"/>
  <c r="H64" i="3"/>
  <c r="J64" i="3" s="1"/>
  <c r="G64" i="3"/>
  <c r="T63" i="3"/>
  <c r="H63" i="3"/>
  <c r="G63" i="3"/>
  <c r="T62" i="3"/>
  <c r="H62" i="3"/>
  <c r="G62" i="3"/>
  <c r="T61" i="3"/>
  <c r="H61" i="3"/>
  <c r="G61" i="3"/>
  <c r="J61" i="3" s="1"/>
  <c r="T60" i="3"/>
  <c r="H60" i="3"/>
  <c r="G60" i="3"/>
  <c r="J60" i="3" s="1"/>
  <c r="T59" i="3"/>
  <c r="H59" i="3"/>
  <c r="G59" i="3"/>
  <c r="T58" i="3"/>
  <c r="H58" i="3"/>
  <c r="G58" i="3"/>
  <c r="J58" i="3" s="1"/>
  <c r="T57" i="3"/>
  <c r="H57" i="3"/>
  <c r="G57" i="3"/>
  <c r="J57" i="3" s="1"/>
  <c r="T56" i="3"/>
  <c r="H56" i="3"/>
  <c r="G56" i="3"/>
  <c r="T55" i="3"/>
  <c r="H55" i="3"/>
  <c r="G55" i="3"/>
  <c r="J55" i="3" s="1"/>
  <c r="T54" i="3"/>
  <c r="H54" i="3"/>
  <c r="G54" i="3"/>
  <c r="J54" i="3" s="1"/>
  <c r="T53" i="3"/>
  <c r="H53" i="3"/>
  <c r="G53" i="3"/>
  <c r="J53" i="3" s="1"/>
  <c r="T52" i="3"/>
  <c r="H52" i="3"/>
  <c r="G52" i="3"/>
  <c r="T51" i="3"/>
  <c r="H51" i="3"/>
  <c r="G51" i="3"/>
  <c r="T50" i="3"/>
  <c r="H50" i="3"/>
  <c r="G50" i="3"/>
  <c r="J50" i="3" s="1"/>
  <c r="T49" i="3"/>
  <c r="H49" i="3"/>
  <c r="G49" i="3"/>
  <c r="J49" i="3" s="1"/>
  <c r="T48" i="3"/>
  <c r="H48" i="3"/>
  <c r="G48" i="3"/>
  <c r="J48" i="3" s="1"/>
  <c r="T47" i="3"/>
  <c r="H47" i="3"/>
  <c r="G47" i="3"/>
  <c r="T46" i="3"/>
  <c r="H46" i="3"/>
  <c r="G46" i="3"/>
  <c r="J46" i="3" s="1"/>
  <c r="T45" i="3"/>
  <c r="H45" i="3"/>
  <c r="G45" i="3"/>
  <c r="J45" i="3" s="1"/>
  <c r="T44" i="3"/>
  <c r="H44" i="3"/>
  <c r="G44" i="3"/>
  <c r="T43" i="3"/>
  <c r="H43" i="3"/>
  <c r="G43" i="3"/>
  <c r="T42" i="3"/>
  <c r="H42" i="3"/>
  <c r="G42" i="3"/>
  <c r="J42" i="3" s="1"/>
  <c r="T41" i="3"/>
  <c r="H41" i="3"/>
  <c r="G41" i="3"/>
  <c r="J41" i="3" s="1"/>
  <c r="T40" i="3"/>
  <c r="H40" i="3"/>
  <c r="J40" i="3" s="1"/>
  <c r="G40" i="3"/>
  <c r="T39" i="3"/>
  <c r="H39" i="3"/>
  <c r="G39" i="3"/>
  <c r="T38" i="3"/>
  <c r="H38" i="3"/>
  <c r="G38" i="3"/>
  <c r="J38" i="3" s="1"/>
  <c r="T37" i="3"/>
  <c r="H37" i="3"/>
  <c r="G37" i="3"/>
  <c r="J37" i="3" s="1"/>
  <c r="T36" i="3"/>
  <c r="H36" i="3"/>
  <c r="G36" i="3"/>
  <c r="J36" i="3" s="1"/>
  <c r="T35" i="3"/>
  <c r="H35" i="3"/>
  <c r="G35" i="3"/>
  <c r="T34" i="3"/>
  <c r="H34" i="3"/>
  <c r="G34" i="3"/>
  <c r="J34" i="3" s="1"/>
  <c r="T33" i="3"/>
  <c r="H33" i="3"/>
  <c r="G33" i="3"/>
  <c r="J33" i="3" s="1"/>
  <c r="T32" i="3"/>
  <c r="H32" i="3"/>
  <c r="G32" i="3"/>
  <c r="T31" i="3"/>
  <c r="H31" i="3"/>
  <c r="G31" i="3"/>
  <c r="J31" i="3" s="1"/>
  <c r="T30" i="3"/>
  <c r="H30" i="3"/>
  <c r="G30" i="3"/>
  <c r="J30" i="3" s="1"/>
  <c r="T29" i="3"/>
  <c r="H29" i="3"/>
  <c r="G29" i="3"/>
  <c r="J29" i="3" s="1"/>
  <c r="T28" i="3"/>
  <c r="H28" i="3"/>
  <c r="G28" i="3"/>
  <c r="T27" i="3"/>
  <c r="H27" i="3"/>
  <c r="G27" i="3"/>
  <c r="T26" i="3"/>
  <c r="H26" i="3"/>
  <c r="G26" i="3"/>
  <c r="T25" i="3"/>
  <c r="H25" i="3"/>
  <c r="G25" i="3"/>
  <c r="J25" i="3" s="1"/>
  <c r="T24" i="3"/>
  <c r="H24" i="3"/>
  <c r="G24" i="3"/>
  <c r="T23" i="3"/>
  <c r="H23" i="3"/>
  <c r="G23" i="3"/>
  <c r="T22" i="3"/>
  <c r="H22" i="3"/>
  <c r="G22" i="3"/>
  <c r="J22" i="3" s="1"/>
  <c r="T21" i="3"/>
  <c r="H21" i="3"/>
  <c r="G21" i="3"/>
  <c r="J21" i="3" s="1"/>
  <c r="T20" i="3"/>
  <c r="H20" i="3"/>
  <c r="G20" i="3"/>
  <c r="T19" i="3"/>
  <c r="H19" i="3"/>
  <c r="G19" i="3"/>
  <c r="T18" i="3"/>
  <c r="H18" i="3"/>
  <c r="G18" i="3"/>
  <c r="J18" i="3" s="1"/>
  <c r="T17" i="3"/>
  <c r="H17" i="3"/>
  <c r="G17" i="3"/>
  <c r="J17" i="3" s="1"/>
  <c r="T16" i="3"/>
  <c r="H16" i="3"/>
  <c r="J16" i="3" s="1"/>
  <c r="G16" i="3"/>
  <c r="T15" i="3"/>
  <c r="H15" i="3"/>
  <c r="G15" i="3"/>
  <c r="T14" i="3"/>
  <c r="H14" i="3"/>
  <c r="G14" i="3"/>
  <c r="J14" i="3" s="1"/>
  <c r="T13" i="3"/>
  <c r="H13" i="3"/>
  <c r="G13" i="3"/>
  <c r="J13" i="3" s="1"/>
  <c r="T12" i="3"/>
  <c r="H12" i="3"/>
  <c r="G12" i="3"/>
  <c r="J12" i="3" s="1"/>
  <c r="T11" i="3"/>
  <c r="H11" i="3"/>
  <c r="G11" i="3"/>
  <c r="T10" i="3"/>
  <c r="H10" i="3"/>
  <c r="G10" i="3"/>
  <c r="J10" i="3" s="1"/>
  <c r="T9" i="3"/>
  <c r="H9" i="3"/>
  <c r="G9" i="3"/>
  <c r="J9" i="3" s="1"/>
  <c r="T8" i="3"/>
  <c r="H8" i="3"/>
  <c r="G8" i="3"/>
  <c r="T7" i="3"/>
  <c r="H7" i="3"/>
  <c r="G7" i="3"/>
  <c r="J7" i="3" s="1"/>
  <c r="T6" i="3"/>
  <c r="H6" i="3"/>
  <c r="G6" i="3"/>
  <c r="J6" i="3" s="1"/>
  <c r="T5" i="3"/>
  <c r="H5" i="3"/>
  <c r="G5" i="3"/>
  <c r="J5" i="3" s="1"/>
  <c r="T4" i="3"/>
  <c r="H4" i="3"/>
  <c r="G4" i="3"/>
  <c r="J52" i="3" l="1"/>
  <c r="J130" i="3"/>
  <c r="J189" i="3"/>
  <c r="J28" i="3"/>
  <c r="J24" i="3"/>
  <c r="J105" i="3"/>
  <c r="J110" i="3"/>
  <c r="J136" i="3"/>
  <c r="J146" i="3"/>
  <c r="J151" i="3"/>
  <c r="J175" i="3"/>
  <c r="J190" i="3"/>
  <c r="J260" i="3"/>
  <c r="J4" i="3"/>
  <c r="J19" i="3"/>
  <c r="J43" i="3"/>
  <c r="J83" i="3"/>
  <c r="J108" i="3"/>
  <c r="J113" i="3"/>
  <c r="J141" i="3"/>
  <c r="J159" i="3"/>
  <c r="J179" i="3"/>
  <c r="J183" i="3"/>
  <c r="J241" i="3"/>
  <c r="J245" i="3"/>
  <c r="J249" i="3"/>
  <c r="J79" i="3"/>
  <c r="J261" i="3"/>
  <c r="J15" i="3"/>
  <c r="J27" i="3"/>
  <c r="J39" i="3"/>
  <c r="J51" i="3"/>
  <c r="J63" i="3"/>
  <c r="J68" i="3"/>
  <c r="J77" i="3"/>
  <c r="J84" i="3"/>
  <c r="J91" i="3"/>
  <c r="J106" i="3"/>
  <c r="J144" i="3"/>
  <c r="J156" i="3"/>
  <c r="J168" i="3"/>
  <c r="J184" i="3"/>
  <c r="J191" i="3"/>
  <c r="J67" i="3"/>
  <c r="J257" i="3"/>
  <c r="J20" i="3"/>
  <c r="J32" i="3"/>
  <c r="J56" i="3"/>
  <c r="J75" i="3"/>
  <c r="J80" i="3"/>
  <c r="J82" i="3"/>
  <c r="J89" i="3"/>
  <c r="J94" i="3"/>
  <c r="J104" i="3"/>
  <c r="J111" i="3"/>
  <c r="J123" i="3"/>
  <c r="J142" i="3"/>
  <c r="J154" i="3"/>
  <c r="J166" i="3"/>
  <c r="J188" i="3"/>
  <c r="J243" i="3"/>
  <c r="J247" i="3"/>
  <c r="J251" i="3"/>
  <c r="J11" i="3"/>
  <c r="J265" i="3" s="1"/>
  <c r="J23" i="3"/>
  <c r="J35" i="3"/>
  <c r="J47" i="3"/>
  <c r="J59" i="3"/>
  <c r="J78" i="3"/>
  <c r="J85" i="3"/>
  <c r="J98" i="3"/>
  <c r="J100" i="3"/>
  <c r="J114" i="3"/>
  <c r="J119" i="3"/>
  <c r="J126" i="3"/>
  <c r="J131" i="3"/>
  <c r="J145" i="3"/>
  <c r="J157" i="3"/>
  <c r="J169" i="3"/>
  <c r="J178" i="3"/>
  <c r="J244" i="3"/>
  <c r="J248" i="3"/>
  <c r="J252" i="3"/>
  <c r="J264" i="3"/>
  <c r="J65" i="3"/>
  <c r="J128" i="3"/>
  <c r="T172" i="3"/>
  <c r="D5" i="2" s="1"/>
  <c r="F5" i="2" s="1"/>
  <c r="J8" i="3"/>
  <c r="J26" i="3"/>
  <c r="J44" i="3"/>
  <c r="J186" i="3"/>
  <c r="J62" i="3"/>
  <c r="D4" i="2" l="1"/>
  <c r="F4" i="2" s="1"/>
  <c r="F6" i="2" s="1"/>
  <c r="F7" i="2" s="1"/>
  <c r="F8" i="2" s="1"/>
</calcChain>
</file>

<file path=xl/sharedStrings.xml><?xml version="1.0" encoding="utf-8"?>
<sst xmlns="http://schemas.openxmlformats.org/spreadsheetml/2006/main" count="928" uniqueCount="54">
  <si>
    <t>S. No.</t>
  </si>
  <si>
    <t>Item Description</t>
  </si>
  <si>
    <t>Unit</t>
  </si>
  <si>
    <t>Estimated Quantity</t>
  </si>
  <si>
    <t>Rate (Rs)</t>
  </si>
  <si>
    <t>Amount</t>
  </si>
  <si>
    <t>Remarks</t>
  </si>
  <si>
    <t>Sq.m.</t>
  </si>
  <si>
    <t>MEDIAN KERB PAINTING DETAILS - NEPPL
FROM 30.000 TO 92.671 &amp; 961.500 TO 1013.000</t>
  </si>
  <si>
    <t>STRUCTURE CRASH BARRIER PAINTING DETAILS - NEPPL 
FROM 30.000 TO 92.671 &amp; 961.500 TO 1013.000</t>
  </si>
  <si>
    <t>S.No.</t>
  </si>
  <si>
    <t>Chainage</t>
  </si>
  <si>
    <t>Side</t>
  </si>
  <si>
    <t>No</t>
  </si>
  <si>
    <t>Dimensions in (M)</t>
  </si>
  <si>
    <t>Quantity</t>
  </si>
  <si>
    <t xml:space="preserve">From </t>
  </si>
  <si>
    <t>To</t>
  </si>
  <si>
    <t>Length</t>
  </si>
  <si>
    <t>Depth</t>
  </si>
  <si>
    <t>BHS</t>
  </si>
  <si>
    <t>Median kerb</t>
  </si>
  <si>
    <t>Box culvert</t>
  </si>
  <si>
    <t>Median opening</t>
  </si>
  <si>
    <t>MNB</t>
  </si>
  <si>
    <t>Slab culvert</t>
  </si>
  <si>
    <t>MJB</t>
  </si>
  <si>
    <t>Flyover</t>
  </si>
  <si>
    <t>LVUP</t>
  </si>
  <si>
    <t>LHS</t>
  </si>
  <si>
    <t>Bus bay with Shelter</t>
  </si>
  <si>
    <t>RHS</t>
  </si>
  <si>
    <t>Bus bay</t>
  </si>
  <si>
    <t>PUP</t>
  </si>
  <si>
    <t>VUP</t>
  </si>
  <si>
    <t>ROB</t>
  </si>
  <si>
    <t>Service road</t>
  </si>
  <si>
    <t>Major junction Island</t>
  </si>
  <si>
    <t xml:space="preserve">Flyover </t>
  </si>
  <si>
    <t>TOTAL</t>
  </si>
  <si>
    <t>RCC Crash Barrier in between MCW &amp; Service Road</t>
  </si>
  <si>
    <t>Kerb in between MCW &amp; Service road</t>
  </si>
  <si>
    <t>Bus Bay with Shelter</t>
  </si>
  <si>
    <t>Bus Shelter</t>
  </si>
  <si>
    <t>Add GST @ 18 %</t>
  </si>
  <si>
    <t>Total</t>
  </si>
  <si>
    <t>Grand Total</t>
  </si>
  <si>
    <t>Estimate for Kerb and Crash barrier Painting 
From Km. 30.000 to Km. 92.671, Km. 961.500 to 1013.000 &amp; Km. 1013.000 to Km. 1040.300 (Kuchugaon to Kaljhar)of Package no. 1  of NH 27 in Assam.</t>
  </si>
  <si>
    <r>
      <rPr>
        <b/>
        <sz val="10"/>
        <rFont val="Poppins"/>
      </rPr>
      <t>Providing and applying  two coats enamel paint (First Quality of Asian/Berger/Nerolac) ( Crash Barrier Painting)</t>
    </r>
    <r>
      <rPr>
        <sz val="10"/>
        <rFont val="Poppins"/>
      </rPr>
      <t xml:space="preserve">
This item includes the preparation and application of 1 coat primer and  2 coats of synthetic enamel paint in the approved shade to the Kerb surfaces. The work involves thoroughly cleaning the surface to remove all dirt, dust, oil, grease, efflorescence, Soil and other contaminants that could affect paint adhesion. After cleaning  1 coat primer and two coats of synthetic enamel paint, ensuring a durable and uniform finish. The work will be carried out in accordance with MoRTH Clause 803, and the directions of the Engineer-in-Charge.
The final price includes the cost of all materials, labour for surface preparation, cleaning, application of  paint, transportation of materials to the site, overheads, profit, Safety during the work and any required machinery for application.
Relevant Standards:
MoRTH Clause 803: Painting and Surface Finishing Work</t>
    </r>
  </si>
  <si>
    <r>
      <rPr>
        <b/>
        <sz val="10"/>
        <rFont val="Poppins"/>
      </rPr>
      <t>Providing and applying  two coats enamel paint (First Quality of Asian/Berger/Nerolac) ( Kerb Painting)</t>
    </r>
    <r>
      <rPr>
        <sz val="10"/>
        <rFont val="Poppins"/>
      </rPr>
      <t xml:space="preserve">
This item includes the preparation and application of 1 coat primer and  2 coats of synthetic enamel paint in the approved shade to the Kerb surfaces. The work involves thoroughly cleaning the surface to remove all dirt, dust, oil, grease, efflorescence, Soil and other contaminants that could affect paint adhesion. After cleaning  1 coat primer and two coats of synthetic enamel paint, ensuring a durable and uniform finish. The work will be carried out in accordance with MoRTH Clause 803, and the directions of the Engineer-in-Charge.
The final price includes the cost of all materials, labour for surface preparation, cleaning, application of  paint, transportation of materials to the site, overheads, profit, Safety during the work and any required machinery for application.
Relevant Standards:
MoRTH Clause 803: Painting and Surface Finishing Work</t>
    </r>
  </si>
  <si>
    <t>Duplication qty check</t>
  </si>
  <si>
    <t>blank</t>
  </si>
  <si>
    <t>Note: Material &amp; Testing shall be done as per NHAI/MORTH specification</t>
  </si>
  <si>
    <t>* The Quantities mentioned in BoQ may vary up to ± 25% of original BoQ quantity of single BoQ item subject to maximum of ± 20% of original Contract price. The decision of the Employer shall be final and binding on the contractor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</si>
</sst>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00"/>
    <numFmt numFmtId="165" formatCode="_ * #,##0_ ;_ * \-#,##0_ ;_ * &quot;-&quot;??_ ;_ @_ "/>
    <numFmt numFmtId="166" formatCode="_(* #,##0.00_);_(* \(#,##0.00\);_(* &quot;-&quot;??_);_(@_)"/>
  </numFmts>
  <fonts count="16" x14ac:knownFonts="1">
    <font>
      <sz val="11"/>
      <color theme="1"/>
      <name val="Calibri"/>
      <family val="2"/>
      <scheme val="minor"/>
    </font>
    <font>
      <sz val="11"/>
      <color theme="1"/>
      <name val="Calibri"/>
      <family val="2"/>
      <scheme val="minor"/>
    </font>
    <font>
      <b/>
      <sz val="11"/>
      <color theme="1"/>
      <name val="Arial Narrow"/>
      <family val="2"/>
    </font>
    <font>
      <sz val="11"/>
      <color theme="1"/>
      <name val="Arial Narrow"/>
      <family val="2"/>
    </font>
    <font>
      <b/>
      <sz val="10"/>
      <color theme="1"/>
      <name val="Arial Narrow"/>
      <family val="2"/>
    </font>
    <font>
      <sz val="10"/>
      <color theme="1"/>
      <name val="Arial Narrow"/>
      <family val="2"/>
    </font>
    <font>
      <sz val="10"/>
      <name val="Arial Narrow"/>
      <family val="2"/>
    </font>
    <font>
      <b/>
      <sz val="10"/>
      <name val="Arial Narrow"/>
      <family val="2"/>
    </font>
    <font>
      <sz val="10"/>
      <name val="Poppins"/>
    </font>
    <font>
      <b/>
      <sz val="10"/>
      <name val="Poppins"/>
    </font>
    <font>
      <b/>
      <sz val="12"/>
      <color theme="1"/>
      <name val="Arial Narrow"/>
      <family val="2"/>
    </font>
    <font>
      <b/>
      <sz val="11"/>
      <color theme="1"/>
      <name val="Poppins"/>
    </font>
    <font>
      <sz val="11"/>
      <color theme="1"/>
      <name val="Poppins"/>
    </font>
    <font>
      <sz val="10"/>
      <color theme="0"/>
      <name val="Arial Narrow"/>
      <family val="2"/>
    </font>
    <font>
      <sz val="11"/>
      <color theme="0"/>
      <name val="Arial Narrow"/>
      <family val="2"/>
    </font>
    <font>
      <b/>
      <sz val="11"/>
      <color theme="0"/>
      <name val="Arial Narrow"/>
      <family val="2"/>
    </font>
  </fonts>
  <fills count="3">
    <fill>
      <patternFill patternType="none"/>
    </fill>
    <fill>
      <patternFill patternType="gray125"/>
    </fill>
    <fill>
      <patternFill patternType="solid">
        <fgColor theme="5"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7">
    <xf numFmtId="0" fontId="0" fillId="0" borderId="0" xfId="0"/>
    <xf numFmtId="0" fontId="3" fillId="0" borderId="0" xfId="0" applyFont="1" applyAlignment="1">
      <alignment vertical="center"/>
    </xf>
    <xf numFmtId="0" fontId="4" fillId="0" borderId="1" xfId="0" applyFont="1" applyBorder="1" applyAlignment="1">
      <alignment horizontal="center" vertical="center"/>
    </xf>
    <xf numFmtId="1" fontId="6" fillId="0" borderId="1" xfId="0" applyNumberFormat="1" applyFont="1" applyBorder="1" applyAlignment="1">
      <alignment horizontal="center" vertical="center"/>
    </xf>
    <xf numFmtId="0" fontId="5" fillId="0" borderId="0" xfId="0" applyFont="1"/>
    <xf numFmtId="2" fontId="5" fillId="0" borderId="0" xfId="0" applyNumberFormat="1" applyFont="1"/>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top" wrapText="1"/>
    </xf>
    <xf numFmtId="0" fontId="8" fillId="0" borderId="1" xfId="0" applyFont="1" applyBorder="1" applyAlignment="1">
      <alignment horizontal="left" vertical="center" wrapText="1"/>
    </xf>
    <xf numFmtId="165" fontId="4" fillId="0" borderId="1" xfId="1" applyNumberFormat="1" applyFont="1" applyBorder="1" applyAlignment="1">
      <alignment horizontal="right"/>
    </xf>
    <xf numFmtId="165" fontId="6" fillId="0" borderId="1" xfId="1" applyNumberFormat="1" applyFont="1" applyFill="1" applyBorder="1" applyAlignment="1">
      <alignment horizontal="right" vertical="center"/>
    </xf>
    <xf numFmtId="165" fontId="7" fillId="0" borderId="1" xfId="1" applyNumberFormat="1" applyFont="1" applyFill="1" applyBorder="1" applyAlignment="1">
      <alignment horizontal="right" vertical="center"/>
    </xf>
    <xf numFmtId="43" fontId="5" fillId="0" borderId="1" xfId="1" applyFont="1" applyBorder="1" applyAlignment="1">
      <alignment horizontal="right" vertical="center"/>
    </xf>
    <xf numFmtId="43" fontId="6" fillId="0" borderId="1" xfId="1" applyFont="1" applyBorder="1" applyAlignment="1">
      <alignment horizontal="center" vertical="center" wrapText="1"/>
    </xf>
    <xf numFmtId="43" fontId="5" fillId="0" borderId="1" xfId="1" applyFont="1" applyBorder="1" applyAlignment="1">
      <alignment horizontal="center" vertical="center"/>
    </xf>
    <xf numFmtId="0" fontId="10" fillId="0" borderId="1" xfId="0" applyFont="1" applyBorder="1" applyAlignment="1">
      <alignment horizontal="center" vertical="center" wrapText="1"/>
    </xf>
    <xf numFmtId="0" fontId="4" fillId="0" borderId="1" xfId="0" applyFont="1" applyBorder="1" applyAlignment="1">
      <alignment vertical="center"/>
    </xf>
    <xf numFmtId="0" fontId="10" fillId="2" borderId="1" xfId="0" applyFont="1" applyFill="1" applyBorder="1" applyAlignment="1">
      <alignment horizontal="center" vertical="center" wrapText="1"/>
    </xf>
    <xf numFmtId="0" fontId="11" fillId="0" borderId="0" xfId="0" applyFont="1" applyAlignment="1">
      <alignment horizontal="left" vertical="center"/>
    </xf>
    <xf numFmtId="0" fontId="11" fillId="0" borderId="0" xfId="0" applyFont="1" applyAlignment="1">
      <alignment horizontal="center" vertical="center"/>
    </xf>
    <xf numFmtId="0" fontId="12" fillId="0" borderId="0" xfId="0" applyFont="1"/>
    <xf numFmtId="166" fontId="12" fillId="0" borderId="0" xfId="0" applyNumberFormat="1" applyFont="1"/>
    <xf numFmtId="0" fontId="0" fillId="2" borderId="0" xfId="0" applyFill="1"/>
    <xf numFmtId="0" fontId="4" fillId="2" borderId="1" xfId="0" applyFont="1" applyFill="1" applyBorder="1" applyAlignment="1">
      <alignment vertical="center"/>
    </xf>
    <xf numFmtId="0" fontId="4" fillId="2" borderId="1"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1" xfId="0" applyFont="1" applyFill="1" applyBorder="1" applyAlignment="1">
      <alignment horizontal="center" vertical="center" wrapText="1"/>
    </xf>
    <xf numFmtId="164" fontId="5" fillId="0" borderId="1" xfId="0" applyNumberFormat="1" applyFont="1" applyBorder="1" applyAlignment="1">
      <alignment horizontal="center" vertical="center"/>
    </xf>
    <xf numFmtId="164" fontId="5" fillId="0" borderId="1" xfId="0" applyNumberFormat="1" applyFont="1" applyBorder="1" applyAlignment="1">
      <alignment vertical="center"/>
    </xf>
    <xf numFmtId="0" fontId="5" fillId="0" borderId="1" xfId="0" applyFont="1" applyBorder="1" applyAlignment="1">
      <alignment vertical="center"/>
    </xf>
    <xf numFmtId="0" fontId="3" fillId="0" borderId="1" xfId="0" applyFont="1" applyBorder="1" applyAlignment="1">
      <alignment vertical="center"/>
    </xf>
    <xf numFmtId="1" fontId="4" fillId="0" borderId="1" xfId="0" applyNumberFormat="1" applyFont="1" applyBorder="1" applyAlignment="1">
      <alignment vertical="center"/>
    </xf>
    <xf numFmtId="0" fontId="5" fillId="0" borderId="0" xfId="0" applyFont="1" applyAlignment="1">
      <alignment horizontal="center" vertical="center"/>
    </xf>
    <xf numFmtId="0" fontId="2" fillId="0" borderId="0" xfId="0" applyFont="1" applyAlignment="1">
      <alignment vertical="center"/>
    </xf>
    <xf numFmtId="164" fontId="4" fillId="0" borderId="1" xfId="0" applyNumberFormat="1" applyFont="1" applyBorder="1" applyAlignment="1">
      <alignment vertical="center"/>
    </xf>
    <xf numFmtId="0" fontId="13" fillId="0" borderId="0" xfId="0" applyFont="1" applyAlignment="1">
      <alignment horizontal="center" vertical="center"/>
    </xf>
    <xf numFmtId="0" fontId="14" fillId="0" borderId="0" xfId="0" applyFont="1" applyAlignment="1">
      <alignment vertical="center"/>
    </xf>
    <xf numFmtId="164" fontId="13" fillId="0" borderId="0" xfId="0" applyNumberFormat="1" applyFont="1" applyAlignment="1">
      <alignment vertical="center"/>
    </xf>
    <xf numFmtId="0" fontId="15" fillId="0" borderId="0" xfId="0" applyFont="1" applyAlignment="1">
      <alignment vertical="center"/>
    </xf>
    <xf numFmtId="0" fontId="4" fillId="2" borderId="1" xfId="0" applyFont="1" applyFill="1" applyBorder="1" applyAlignment="1">
      <alignment vertical="center" wrapText="1"/>
    </xf>
    <xf numFmtId="0" fontId="5" fillId="0" borderId="1" xfId="0" applyFont="1" applyBorder="1" applyAlignment="1">
      <alignment vertical="center" wrapText="1"/>
    </xf>
    <xf numFmtId="0" fontId="4" fillId="0" borderId="1" xfId="0" applyFont="1" applyBorder="1" applyAlignment="1">
      <alignment vertical="center" wrapText="1"/>
    </xf>
    <xf numFmtId="0" fontId="3" fillId="0" borderId="0" xfId="0" applyFont="1" applyAlignment="1">
      <alignment vertical="center" wrapText="1"/>
    </xf>
    <xf numFmtId="0" fontId="11" fillId="0" borderId="0" xfId="0" applyFont="1" applyAlignment="1">
      <alignment horizontal="left" vertical="center" wrapText="1"/>
    </xf>
    <xf numFmtId="2" fontId="7" fillId="0" borderId="1" xfId="0" applyNumberFormat="1" applyFont="1" applyBorder="1" applyAlignment="1">
      <alignment horizontal="right" vertical="center"/>
    </xf>
    <xf numFmtId="0" fontId="5" fillId="0" borderId="1" xfId="0" applyFont="1" applyBorder="1" applyAlignment="1">
      <alignment horizontal="right"/>
    </xf>
    <xf numFmtId="0" fontId="4" fillId="0" borderId="1" xfId="0" applyFont="1" applyBorder="1" applyAlignment="1">
      <alignment horizontal="right"/>
    </xf>
    <xf numFmtId="0" fontId="10" fillId="2" borderId="1" xfId="0" applyFont="1" applyFill="1" applyBorder="1" applyAlignment="1">
      <alignment horizontal="center" vertical="center" wrapText="1"/>
    </xf>
    <xf numFmtId="0" fontId="11" fillId="0" borderId="0" xfId="0" applyFont="1" applyAlignment="1">
      <alignment horizontal="left" vertical="center"/>
    </xf>
    <xf numFmtId="0" fontId="4" fillId="0" borderId="1" xfId="0" applyFont="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cellXfs>
  <cellStyles count="2">
    <cellStyle name="Comma" xfId="1" builtinId="3"/>
    <cellStyle name="Normal" xfId="0" builtinId="0"/>
  </cellStyles>
  <dxfs count="3">
    <dxf>
      <font>
        <color rgb="FF9C0006"/>
      </font>
      <fill>
        <patternFill>
          <bgColor rgb="FFFFC7CE"/>
        </patternFill>
      </fill>
    </dxf>
    <dxf>
      <fill>
        <patternFill patternType="solid">
          <bgColor theme="5" tint="0.79998168889431442"/>
        </patternFill>
      </fill>
    </dxf>
    <dxf>
      <fill>
        <patternFill patternType="solid">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Binal Soni" refreshedDate="46013.681896875001" createdVersion="8" refreshedVersion="8" minRefreshableVersion="3" recordCount="261" xr:uid="{710930CB-9BC6-4AA9-B36C-20C5CB7090A6}">
  <cacheSource type="worksheet">
    <worksheetSource ref="A3:K264" sheet="Kerb &amp; Crash barrier painting"/>
  </cacheSource>
  <cacheFields count="11">
    <cacheField name="S.No." numFmtId="0">
      <sharedItems containsSemiMixedTypes="0" containsString="0" containsNumber="1" containsInteger="1" minValue="1" maxValue="261"/>
    </cacheField>
    <cacheField name="From " numFmtId="164">
      <sharedItems containsSemiMixedTypes="0" containsString="0" containsNumber="1" minValue="30" maxValue="1012.588"/>
    </cacheField>
    <cacheField name="To" numFmtId="0">
      <sharedItems containsString="0" containsBlank="1" containsNumber="1" minValue="30.25" maxValue="1013"/>
    </cacheField>
    <cacheField name="Side" numFmtId="0">
      <sharedItems/>
    </cacheField>
    <cacheField name="Duplication qty check" numFmtId="0">
      <sharedItems/>
    </cacheField>
    <cacheField name="No" numFmtId="0">
      <sharedItems containsSemiMixedTypes="0" containsString="0" containsNumber="1" containsInteger="1" minValue="-2" maxValue="4" count="4">
        <n v="2"/>
        <n v="-2"/>
        <n v="1"/>
        <n v="4"/>
      </sharedItems>
    </cacheField>
    <cacheField name="Length" numFmtId="164">
      <sharedItems containsSemiMixedTypes="0" containsString="0" containsNumber="1" minValue="10" maxValue="62671.000000000007"/>
    </cacheField>
    <cacheField name="Depth" numFmtId="164">
      <sharedItems containsSemiMixedTypes="0" containsString="0" containsNumber="1" minValue="0.4" maxValue="1.2"/>
    </cacheField>
    <cacheField name="blank" numFmtId="164">
      <sharedItems containsNonDate="0" containsString="0" containsBlank="1"/>
    </cacheField>
    <cacheField name="Quantity" numFmtId="164">
      <sharedItems containsSemiMixedTypes="0" containsString="0" containsNumber="1" minValue="-880" maxValue="50136.80000000001"/>
    </cacheField>
    <cacheField name="Remarks" numFmtId="0">
      <sharedItems count="15">
        <s v="Median kerb"/>
        <s v="Median opening"/>
        <s v="MNB"/>
        <s v="MJB"/>
        <s v="Flyover"/>
        <s v="LVUP"/>
        <s v="Bus bay with Shelter"/>
        <s v="Bus bay"/>
        <s v="Service road"/>
        <s v="Major junction Island"/>
        <s v="Box culvert"/>
        <s v="Slab culvert"/>
        <s v="RCC Crash Barrier in between MCW &amp; Service Road"/>
        <s v="Kerb in between MCW &amp; Service road"/>
        <s v="Bus Shelter"/>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61">
  <r>
    <n v="1"/>
    <n v="30"/>
    <n v="92.671000000000006"/>
    <s v="BHS"/>
    <s v="3092.671BHS"/>
    <x v="0"/>
    <n v="62671.000000000007"/>
    <n v="0.4"/>
    <m/>
    <n v="50136.80000000001"/>
    <x v="0"/>
  </r>
  <r>
    <n v="2"/>
    <n v="30.23"/>
    <n v="30.25"/>
    <s v="BHS"/>
    <s v="30.2330.25BHS"/>
    <x v="1"/>
    <n v="19.999999999999574"/>
    <n v="0.4"/>
    <m/>
    <n v="-15.999999999999659"/>
    <x v="1"/>
  </r>
  <r>
    <n v="3"/>
    <n v="32.57"/>
    <n v="32.590000000000003"/>
    <s v="BHS"/>
    <s v="32.5732.59BHS"/>
    <x v="1"/>
    <n v="20.000000000003126"/>
    <n v="0.4"/>
    <m/>
    <n v="-16.000000000002501"/>
    <x v="1"/>
  </r>
  <r>
    <n v="4"/>
    <n v="35.69"/>
    <n v="35.71"/>
    <s v="BHS"/>
    <s v="35.6935.71BHS"/>
    <x v="1"/>
    <n v="20.000000000003126"/>
    <n v="0.4"/>
    <m/>
    <n v="-16.000000000002501"/>
    <x v="1"/>
  </r>
  <r>
    <n v="5"/>
    <n v="37.6"/>
    <n v="37.619999999999997"/>
    <s v="BHS"/>
    <s v="37.637.62BHS"/>
    <x v="1"/>
    <n v="19.999999999996021"/>
    <n v="0.4"/>
    <m/>
    <n v="-15.999999999996817"/>
    <x v="1"/>
  </r>
  <r>
    <n v="6"/>
    <n v="41.61"/>
    <n v="41.63"/>
    <s v="BHS"/>
    <s v="41.6141.63BHS"/>
    <x v="1"/>
    <n v="20.000000000003126"/>
    <n v="0.4"/>
    <m/>
    <n v="-16.000000000002501"/>
    <x v="1"/>
  </r>
  <r>
    <n v="7"/>
    <n v="43.12"/>
    <n v="43.14"/>
    <s v="BHS"/>
    <s v="43.1243.14BHS"/>
    <x v="1"/>
    <n v="20.000000000003126"/>
    <n v="0.4"/>
    <m/>
    <n v="-16.000000000002501"/>
    <x v="1"/>
  </r>
  <r>
    <n v="8"/>
    <n v="44.47"/>
    <n v="44.49"/>
    <s v="BHS"/>
    <s v="44.4744.49BHS"/>
    <x v="1"/>
    <n v="20.000000000003126"/>
    <n v="0.4"/>
    <m/>
    <n v="-16.000000000002501"/>
    <x v="1"/>
  </r>
  <r>
    <n v="9"/>
    <n v="47.46"/>
    <n v="47.48"/>
    <s v="BHS"/>
    <s v="47.4647.48BHS"/>
    <x v="1"/>
    <n v="19.999999999996021"/>
    <n v="0.4"/>
    <m/>
    <n v="-15.999999999996817"/>
    <x v="1"/>
  </r>
  <r>
    <n v="10"/>
    <n v="48.72"/>
    <n v="48.74"/>
    <s v="BHS"/>
    <s v="48.7248.74BHS"/>
    <x v="1"/>
    <n v="20.000000000003126"/>
    <n v="0.4"/>
    <m/>
    <n v="-16.000000000002501"/>
    <x v="1"/>
  </r>
  <r>
    <n v="11"/>
    <n v="49.91"/>
    <n v="49.93"/>
    <s v="BHS"/>
    <s v="49.9149.93BHS"/>
    <x v="1"/>
    <n v="20.000000000003126"/>
    <n v="0.4"/>
    <m/>
    <n v="-16.000000000002501"/>
    <x v="1"/>
  </r>
  <r>
    <n v="12"/>
    <n v="51.81"/>
    <n v="51.83"/>
    <s v="BHS"/>
    <s v="51.8151.83BHS"/>
    <x v="1"/>
    <n v="19.999999999996021"/>
    <n v="0.4"/>
    <m/>
    <n v="-15.999999999996817"/>
    <x v="1"/>
  </r>
  <r>
    <n v="13"/>
    <n v="53.53"/>
    <n v="53.55"/>
    <s v="BHS"/>
    <s v="53.5353.55BHS"/>
    <x v="1"/>
    <n v="19.999999999996021"/>
    <n v="0.4"/>
    <m/>
    <n v="-15.999999999996817"/>
    <x v="1"/>
  </r>
  <r>
    <n v="14"/>
    <n v="55.09"/>
    <n v="55.11"/>
    <s v="BHS"/>
    <s v="55.0955.11BHS"/>
    <x v="1"/>
    <n v="19.999999999996021"/>
    <n v="0.4"/>
    <m/>
    <n v="-15.999999999996817"/>
    <x v="1"/>
  </r>
  <r>
    <n v="15"/>
    <n v="56.77"/>
    <n v="56.79"/>
    <s v="BHS"/>
    <s v="56.7756.79BHS"/>
    <x v="1"/>
    <n v="19.999999999996021"/>
    <n v="0.4"/>
    <m/>
    <n v="-15.999999999996817"/>
    <x v="1"/>
  </r>
  <r>
    <n v="16"/>
    <n v="57.61"/>
    <n v="57.64"/>
    <s v="BHS"/>
    <s v="57.6157.64BHS"/>
    <x v="1"/>
    <n v="30.000000000001137"/>
    <n v="0.4"/>
    <m/>
    <n v="-24.000000000000909"/>
    <x v="1"/>
  </r>
  <r>
    <n v="17"/>
    <n v="60.25"/>
    <n v="60.28"/>
    <s v="BHS"/>
    <s v="60.2560.28BHS"/>
    <x v="1"/>
    <n v="30.000000000001137"/>
    <n v="0.4"/>
    <m/>
    <n v="-24.000000000000909"/>
    <x v="1"/>
  </r>
  <r>
    <n v="18"/>
    <n v="62"/>
    <n v="62.02"/>
    <s v="BHS"/>
    <s v="6262.02BHS"/>
    <x v="1"/>
    <n v="20.000000000003126"/>
    <n v="0.4"/>
    <m/>
    <n v="-16.000000000002501"/>
    <x v="1"/>
  </r>
  <r>
    <n v="19"/>
    <n v="63.18"/>
    <n v="63.2"/>
    <s v="BHS"/>
    <s v="63.1863.2BHS"/>
    <x v="1"/>
    <n v="20.000000000003126"/>
    <n v="0.4"/>
    <m/>
    <n v="-16.000000000002501"/>
    <x v="1"/>
  </r>
  <r>
    <n v="20"/>
    <n v="65.040000000000006"/>
    <n v="65.06"/>
    <s v="BHS"/>
    <s v="65.0465.06BHS"/>
    <x v="1"/>
    <n v="19.999999999996021"/>
    <n v="0.4"/>
    <m/>
    <n v="-15.999999999996817"/>
    <x v="1"/>
  </r>
  <r>
    <n v="21"/>
    <n v="65.959999999999994"/>
    <n v="66"/>
    <s v="BHS"/>
    <s v="65.9666BHS"/>
    <x v="1"/>
    <n v="40.000000000006253"/>
    <n v="0.4"/>
    <m/>
    <n v="-32.000000000005002"/>
    <x v="1"/>
  </r>
  <r>
    <n v="22"/>
    <n v="66.42"/>
    <n v="66.44"/>
    <s v="BHS"/>
    <s v="66.4266.44BHS"/>
    <x v="1"/>
    <n v="19.999999999996021"/>
    <n v="0.4"/>
    <m/>
    <n v="-15.999999999996817"/>
    <x v="1"/>
  </r>
  <r>
    <n v="23"/>
    <n v="67.77"/>
    <n v="67.790000000000006"/>
    <s v="BHS"/>
    <s v="67.7767.79BHS"/>
    <x v="1"/>
    <n v="20.000000000010232"/>
    <n v="0.4"/>
    <m/>
    <n v="-16.000000000008185"/>
    <x v="1"/>
  </r>
  <r>
    <n v="24"/>
    <n v="69.510000000000005"/>
    <n v="69.53"/>
    <s v="BHS"/>
    <s v="69.5169.53BHS"/>
    <x v="1"/>
    <n v="19.999999999996021"/>
    <n v="0.4"/>
    <m/>
    <n v="-15.999999999996817"/>
    <x v="1"/>
  </r>
  <r>
    <n v="25"/>
    <n v="70.31"/>
    <n v="70.33"/>
    <s v="BHS"/>
    <s v="70.3170.33BHS"/>
    <x v="1"/>
    <n v="19.999999999996021"/>
    <n v="0.4"/>
    <m/>
    <n v="-15.999999999996817"/>
    <x v="1"/>
  </r>
  <r>
    <n v="26"/>
    <n v="70.650000000000006"/>
    <n v="70.67"/>
    <s v="BHS"/>
    <s v="70.6570.67BHS"/>
    <x v="1"/>
    <n v="19.999999999996021"/>
    <n v="0.4"/>
    <m/>
    <n v="-15.999999999996817"/>
    <x v="1"/>
  </r>
  <r>
    <n v="27"/>
    <n v="72.47"/>
    <n v="72.489999999999995"/>
    <s v="BHS"/>
    <s v="72.4772.49BHS"/>
    <x v="1"/>
    <n v="19.999999999996021"/>
    <n v="0.4"/>
    <m/>
    <n v="-15.999999999996817"/>
    <x v="1"/>
  </r>
  <r>
    <n v="28"/>
    <n v="74.239999999999995"/>
    <n v="74.260000000000005"/>
    <s v="BHS"/>
    <s v="74.2474.26BHS"/>
    <x v="1"/>
    <n v="20.000000000010232"/>
    <n v="0.4"/>
    <m/>
    <n v="-16.000000000008185"/>
    <x v="1"/>
  </r>
  <r>
    <n v="29"/>
    <n v="75.63"/>
    <n v="75.650000000000006"/>
    <s v="BHS"/>
    <s v="75.6375.65BHS"/>
    <x v="1"/>
    <n v="20.000000000010232"/>
    <n v="0.4"/>
    <m/>
    <n v="-16.000000000008185"/>
    <x v="1"/>
  </r>
  <r>
    <n v="30"/>
    <n v="77.3"/>
    <n v="77.319999999999993"/>
    <s v="BHS"/>
    <s v="77.377.32BHS"/>
    <x v="1"/>
    <n v="19.999999999996021"/>
    <n v="0.4"/>
    <m/>
    <n v="-15.999999999996817"/>
    <x v="1"/>
  </r>
  <r>
    <n v="31"/>
    <n v="77.63"/>
    <n v="77.650000000000006"/>
    <s v="BHS"/>
    <s v="77.6377.65BHS"/>
    <x v="1"/>
    <n v="20.000000000010232"/>
    <n v="0.4"/>
    <m/>
    <n v="-16.000000000008185"/>
    <x v="1"/>
  </r>
  <r>
    <n v="32"/>
    <n v="77.84"/>
    <n v="77.86"/>
    <s v="BHS"/>
    <s v="77.8477.86BHS"/>
    <x v="1"/>
    <n v="19.999999999996021"/>
    <n v="0.4"/>
    <m/>
    <n v="-15.999999999996817"/>
    <x v="1"/>
  </r>
  <r>
    <n v="33"/>
    <n v="78.86"/>
    <n v="78.88"/>
    <s v="BHS"/>
    <s v="78.8678.88BHS"/>
    <x v="1"/>
    <n v="19.999999999996021"/>
    <n v="0.4"/>
    <m/>
    <n v="-15.999999999996817"/>
    <x v="1"/>
  </r>
  <r>
    <n v="34"/>
    <n v="80.650000000000006"/>
    <n v="80.680000000000007"/>
    <s v="BHS"/>
    <s v="80.6580.68BHS"/>
    <x v="1"/>
    <n v="30.000000000001137"/>
    <n v="0.4"/>
    <m/>
    <n v="-24.000000000000909"/>
    <x v="1"/>
  </r>
  <r>
    <n v="35"/>
    <n v="82.13"/>
    <n v="82.15"/>
    <s v="BHS"/>
    <s v="82.1382.15BHS"/>
    <x v="1"/>
    <n v="20.000000000010232"/>
    <n v="0.4"/>
    <m/>
    <n v="-16.000000000008185"/>
    <x v="1"/>
  </r>
  <r>
    <n v="36"/>
    <n v="83.12"/>
    <n v="83.15"/>
    <s v="BHS"/>
    <s v="83.1283.15BHS"/>
    <x v="1"/>
    <n v="30.000000000001137"/>
    <n v="0.4"/>
    <m/>
    <n v="-24.000000000000909"/>
    <x v="1"/>
  </r>
  <r>
    <n v="37"/>
    <n v="83.23"/>
    <n v="83.25"/>
    <s v="BHS"/>
    <s v="83.2383.25BHS"/>
    <x v="1"/>
    <n v="19.999999999996021"/>
    <n v="0.4"/>
    <m/>
    <n v="-15.999999999996817"/>
    <x v="1"/>
  </r>
  <r>
    <n v="38"/>
    <n v="84.08"/>
    <n v="84.1"/>
    <s v="BHS"/>
    <s v="84.0884.1BHS"/>
    <x v="1"/>
    <n v="19.999999999996021"/>
    <n v="0.4"/>
    <m/>
    <n v="-15.999999999996817"/>
    <x v="1"/>
  </r>
  <r>
    <n v="39"/>
    <n v="85.51"/>
    <n v="85.54"/>
    <s v="BHS"/>
    <s v="85.5185.54BHS"/>
    <x v="1"/>
    <n v="30.000000000001137"/>
    <n v="0.4"/>
    <m/>
    <n v="-24.000000000000909"/>
    <x v="1"/>
  </r>
  <r>
    <n v="40"/>
    <n v="87.16"/>
    <n v="87.18"/>
    <s v="BHS"/>
    <s v="87.1687.18BHS"/>
    <x v="1"/>
    <n v="20.000000000010232"/>
    <n v="0.4"/>
    <m/>
    <n v="-16.000000000008185"/>
    <x v="1"/>
  </r>
  <r>
    <n v="41"/>
    <n v="88.46"/>
    <n v="88.48"/>
    <s v="BHS"/>
    <s v="88.4688.48BHS"/>
    <x v="1"/>
    <n v="20.000000000010232"/>
    <n v="0.4"/>
    <m/>
    <n v="-16.000000000008185"/>
    <x v="1"/>
  </r>
  <r>
    <n v="42"/>
    <n v="89.5"/>
    <n v="89.52"/>
    <s v="BHS"/>
    <s v="89.589.52BHS"/>
    <x v="1"/>
    <n v="19.999999999996021"/>
    <n v="0.4"/>
    <m/>
    <n v="-15.999999999996817"/>
    <x v="1"/>
  </r>
  <r>
    <n v="43"/>
    <n v="91.45"/>
    <n v="91.47"/>
    <s v="BHS"/>
    <s v="91.4591.47BHS"/>
    <x v="1"/>
    <n v="19.999999999996021"/>
    <n v="0.4"/>
    <m/>
    <n v="-15.999999999996817"/>
    <x v="1"/>
  </r>
  <r>
    <n v="44"/>
    <n v="30.327000000000002"/>
    <m/>
    <s v="BHS"/>
    <s v="30.327BHS"/>
    <x v="1"/>
    <n v="37"/>
    <n v="0.4"/>
    <m/>
    <n v="-29.6"/>
    <x v="2"/>
  </r>
  <r>
    <n v="45"/>
    <n v="32.335000000000001"/>
    <m/>
    <s v="BHS"/>
    <s v="32.335BHS"/>
    <x v="1"/>
    <n v="63"/>
    <n v="0.4"/>
    <m/>
    <n v="-50.400000000000006"/>
    <x v="2"/>
  </r>
  <r>
    <n v="46"/>
    <n v="39.692999999999998"/>
    <m/>
    <s v="BHS"/>
    <s v="39.693BHS"/>
    <x v="1"/>
    <n v="36.5"/>
    <n v="0.4"/>
    <m/>
    <n v="-29.200000000000003"/>
    <x v="2"/>
  </r>
  <r>
    <n v="47"/>
    <n v="42.057000000000002"/>
    <m/>
    <s v="BHS"/>
    <s v="42.057BHS"/>
    <x v="1"/>
    <n v="31"/>
    <n v="0.4"/>
    <m/>
    <n v="-24.8"/>
    <x v="2"/>
  </r>
  <r>
    <n v="48"/>
    <n v="44.201000000000001"/>
    <m/>
    <s v="BHS"/>
    <s v="44.201BHS"/>
    <x v="1"/>
    <n v="37"/>
    <n v="0.4"/>
    <m/>
    <n v="-29.6"/>
    <x v="2"/>
  </r>
  <r>
    <n v="49"/>
    <n v="48.231000000000002"/>
    <m/>
    <s v="BHS"/>
    <s v="48.231BHS"/>
    <x v="1"/>
    <n v="24.5"/>
    <n v="0.4"/>
    <m/>
    <n v="-19.600000000000001"/>
    <x v="2"/>
  </r>
  <r>
    <n v="50"/>
    <n v="48.695999999999998"/>
    <m/>
    <s v="BHS"/>
    <s v="48.696BHS"/>
    <x v="1"/>
    <n v="24.5"/>
    <n v="0.4"/>
    <m/>
    <n v="-19.600000000000001"/>
    <x v="2"/>
  </r>
  <r>
    <n v="51"/>
    <n v="49.095999999999997"/>
    <m/>
    <s v="BHS"/>
    <s v="49.096BHS"/>
    <x v="1"/>
    <n v="31"/>
    <n v="0.4"/>
    <m/>
    <n v="-24.8"/>
    <x v="2"/>
  </r>
  <r>
    <n v="52"/>
    <n v="50.680999999999997"/>
    <m/>
    <s v="BHS"/>
    <s v="50.681BHS"/>
    <x v="1"/>
    <n v="20.5"/>
    <n v="0.4"/>
    <m/>
    <n v="-16.400000000000002"/>
    <x v="2"/>
  </r>
  <r>
    <n v="53"/>
    <n v="50.87"/>
    <m/>
    <s v="BHS"/>
    <s v="50.87BHS"/>
    <x v="1"/>
    <n v="24.5"/>
    <n v="0.4"/>
    <m/>
    <n v="-19.600000000000001"/>
    <x v="2"/>
  </r>
  <r>
    <n v="54"/>
    <n v="52.228999999999999"/>
    <m/>
    <s v="BHS"/>
    <s v="52.229BHS"/>
    <x v="1"/>
    <n v="40"/>
    <n v="0.4"/>
    <m/>
    <n v="-32"/>
    <x v="2"/>
  </r>
  <r>
    <n v="55"/>
    <n v="53.594000000000001"/>
    <m/>
    <s v="BHS"/>
    <s v="53.594BHS"/>
    <x v="1"/>
    <n v="36.5"/>
    <n v="0.4"/>
    <m/>
    <n v="-29.200000000000003"/>
    <x v="2"/>
  </r>
  <r>
    <n v="56"/>
    <n v="55.302"/>
    <m/>
    <s v="BHS"/>
    <s v="55.302BHS"/>
    <x v="1"/>
    <n v="37.5"/>
    <n v="0.4"/>
    <m/>
    <n v="-30"/>
    <x v="2"/>
  </r>
  <r>
    <n v="57"/>
    <n v="57.152000000000001"/>
    <m/>
    <s v="BHS"/>
    <s v="57.152BHS"/>
    <x v="1"/>
    <n v="51"/>
    <n v="0.4"/>
    <m/>
    <n v="-40.800000000000004"/>
    <x v="2"/>
  </r>
  <r>
    <n v="58"/>
    <n v="58.85"/>
    <m/>
    <s v="BHS"/>
    <s v="58.85BHS"/>
    <x v="1"/>
    <n v="63"/>
    <n v="0.4"/>
    <m/>
    <n v="-50.400000000000006"/>
    <x v="2"/>
  </r>
  <r>
    <n v="59"/>
    <n v="60.21"/>
    <m/>
    <s v="BHS"/>
    <s v="60.21BHS"/>
    <x v="1"/>
    <n v="30.4"/>
    <n v="0.4"/>
    <m/>
    <n v="-24.32"/>
    <x v="2"/>
  </r>
  <r>
    <n v="60"/>
    <n v="60.42"/>
    <m/>
    <s v="BHS"/>
    <s v="60.42BHS"/>
    <x v="1"/>
    <n v="33"/>
    <n v="0.4"/>
    <m/>
    <n v="-26.400000000000002"/>
    <x v="2"/>
  </r>
  <r>
    <n v="61"/>
    <n v="60.61"/>
    <m/>
    <s v="BHS"/>
    <s v="60.61BHS"/>
    <x v="1"/>
    <n v="19.899999999999999"/>
    <n v="0.4"/>
    <m/>
    <n v="-15.92"/>
    <x v="2"/>
  </r>
  <r>
    <n v="62"/>
    <n v="66.510000000000005"/>
    <m/>
    <s v="BHS"/>
    <s v="66.51BHS"/>
    <x v="1"/>
    <n v="30.4"/>
    <n v="0.4"/>
    <m/>
    <n v="-24.32"/>
    <x v="2"/>
  </r>
  <r>
    <n v="63"/>
    <n v="67.88"/>
    <m/>
    <s v="BHS"/>
    <s v="67.88BHS"/>
    <x v="1"/>
    <n v="30.4"/>
    <n v="0.4"/>
    <m/>
    <n v="-24.32"/>
    <x v="2"/>
  </r>
  <r>
    <n v="64"/>
    <n v="68.349999999999994"/>
    <m/>
    <s v="BHS"/>
    <s v="68.35BHS"/>
    <x v="1"/>
    <n v="20.5"/>
    <n v="0.4"/>
    <m/>
    <n v="-16.400000000000002"/>
    <x v="2"/>
  </r>
  <r>
    <n v="65"/>
    <n v="68.69"/>
    <m/>
    <s v="BHS"/>
    <s v="68.69BHS"/>
    <x v="1"/>
    <n v="30.4"/>
    <n v="0.4"/>
    <m/>
    <n v="-24.32"/>
    <x v="2"/>
  </r>
  <r>
    <n v="66"/>
    <n v="69.459999999999994"/>
    <m/>
    <s v="BHS"/>
    <s v="69.46BHS"/>
    <x v="1"/>
    <n v="24.5"/>
    <n v="0.4"/>
    <m/>
    <n v="-19.600000000000001"/>
    <x v="2"/>
  </r>
  <r>
    <n v="67"/>
    <n v="69.72"/>
    <m/>
    <s v="BHS"/>
    <s v="69.72BHS"/>
    <x v="1"/>
    <n v="20.5"/>
    <n v="0.4"/>
    <m/>
    <n v="-16.400000000000002"/>
    <x v="2"/>
  </r>
  <r>
    <n v="68"/>
    <n v="70.17"/>
    <m/>
    <s v="BHS"/>
    <s v="70.17BHS"/>
    <x v="1"/>
    <n v="50.8"/>
    <n v="0.4"/>
    <m/>
    <n v="-40.64"/>
    <x v="2"/>
  </r>
  <r>
    <n v="69"/>
    <n v="70.38"/>
    <m/>
    <s v="BHS"/>
    <s v="70.38BHS"/>
    <x v="1"/>
    <n v="37"/>
    <n v="0.4"/>
    <m/>
    <n v="-29.6"/>
    <x v="2"/>
  </r>
  <r>
    <n v="70"/>
    <n v="71.34"/>
    <m/>
    <s v="BHS"/>
    <s v="71.34BHS"/>
    <x v="1"/>
    <n v="24.5"/>
    <n v="0.4"/>
    <m/>
    <n v="-19.600000000000001"/>
    <x v="2"/>
  </r>
  <r>
    <n v="71"/>
    <n v="72.23"/>
    <m/>
    <s v="BHS"/>
    <s v="72.23BHS"/>
    <x v="1"/>
    <n v="63"/>
    <n v="0.4"/>
    <m/>
    <n v="-50.400000000000006"/>
    <x v="2"/>
  </r>
  <r>
    <n v="72"/>
    <n v="72.569999999999993"/>
    <m/>
    <s v="BHS"/>
    <s v="72.57BHS"/>
    <x v="1"/>
    <n v="24.5"/>
    <n v="0.4"/>
    <m/>
    <n v="-19.600000000000001"/>
    <x v="2"/>
  </r>
  <r>
    <n v="73"/>
    <n v="73.31"/>
    <m/>
    <s v="BHS"/>
    <s v="73.31BHS"/>
    <x v="1"/>
    <n v="20.5"/>
    <n v="0.4"/>
    <m/>
    <n v="-16.400000000000002"/>
    <x v="2"/>
  </r>
  <r>
    <n v="74"/>
    <n v="73.84"/>
    <m/>
    <s v="BHS"/>
    <s v="73.84BHS"/>
    <x v="1"/>
    <n v="24.5"/>
    <n v="0.4"/>
    <m/>
    <n v="-19.600000000000001"/>
    <x v="2"/>
  </r>
  <r>
    <n v="75"/>
    <n v="74.38"/>
    <m/>
    <s v="BHS"/>
    <s v="74.38BHS"/>
    <x v="1"/>
    <n v="31"/>
    <n v="0.4"/>
    <m/>
    <n v="-24.8"/>
    <x v="2"/>
  </r>
  <r>
    <n v="76"/>
    <n v="74.8"/>
    <m/>
    <s v="BHS"/>
    <s v="74.8BHS"/>
    <x v="1"/>
    <n v="49.4"/>
    <n v="0.4"/>
    <m/>
    <n v="-39.520000000000003"/>
    <x v="2"/>
  </r>
  <r>
    <n v="77"/>
    <n v="75.16"/>
    <m/>
    <s v="BHS"/>
    <s v="75.16BHS"/>
    <x v="1"/>
    <n v="36.5"/>
    <n v="0.4"/>
    <m/>
    <n v="-29.200000000000003"/>
    <x v="2"/>
  </r>
  <r>
    <n v="78"/>
    <n v="75.885000000000005"/>
    <m/>
    <s v="BHS"/>
    <s v="75.885BHS"/>
    <x v="1"/>
    <n v="20.5"/>
    <n v="0.4"/>
    <m/>
    <n v="-16.400000000000002"/>
    <x v="2"/>
  </r>
  <r>
    <n v="79"/>
    <n v="76.06"/>
    <m/>
    <s v="BHS"/>
    <s v="76.06BHS"/>
    <x v="1"/>
    <n v="49.4"/>
    <n v="0.4"/>
    <m/>
    <n v="-39.520000000000003"/>
    <x v="2"/>
  </r>
  <r>
    <n v="80"/>
    <n v="77.010000000000005"/>
    <m/>
    <s v="BHS"/>
    <s v="77.01BHS"/>
    <x v="1"/>
    <n v="20"/>
    <n v="0.4"/>
    <m/>
    <n v="-16"/>
    <x v="2"/>
  </r>
  <r>
    <n v="81"/>
    <n v="77.56"/>
    <m/>
    <s v="BHS"/>
    <s v="77.56BHS"/>
    <x v="1"/>
    <n v="23.5"/>
    <n v="0.4"/>
    <m/>
    <n v="-18.8"/>
    <x v="2"/>
  </r>
  <r>
    <n v="82"/>
    <n v="78.760000000000005"/>
    <m/>
    <s v="BHS"/>
    <s v="78.76BHS"/>
    <x v="1"/>
    <n v="31"/>
    <n v="0.4"/>
    <m/>
    <n v="-24.8"/>
    <x v="2"/>
  </r>
  <r>
    <n v="83"/>
    <n v="80.94"/>
    <m/>
    <s v="BHS"/>
    <s v="80.94BHS"/>
    <x v="1"/>
    <n v="19.899999999999999"/>
    <n v="0.4"/>
    <m/>
    <n v="-15.92"/>
    <x v="2"/>
  </r>
  <r>
    <n v="84"/>
    <n v="83.19"/>
    <m/>
    <s v="BHS"/>
    <s v="83.19BHS"/>
    <x v="1"/>
    <n v="19.899999999999999"/>
    <n v="0.4"/>
    <m/>
    <n v="-15.92"/>
    <x v="2"/>
  </r>
  <r>
    <n v="85"/>
    <n v="86.415000000000006"/>
    <m/>
    <s v="BHS"/>
    <s v="86.415BHS"/>
    <x v="1"/>
    <n v="61.8"/>
    <n v="0.4"/>
    <m/>
    <n v="-49.44"/>
    <x v="2"/>
  </r>
  <r>
    <n v="86"/>
    <n v="34.01"/>
    <m/>
    <s v="BHS"/>
    <s v="34.01BHS"/>
    <x v="1"/>
    <n v="167"/>
    <n v="0.4"/>
    <m/>
    <n v="-133.6"/>
    <x v="3"/>
  </r>
  <r>
    <n v="87"/>
    <n v="41.256"/>
    <m/>
    <s v="BHS"/>
    <s v="41.256BHS"/>
    <x v="1"/>
    <n v="98"/>
    <n v="0.4"/>
    <m/>
    <n v="-78.400000000000006"/>
    <x v="3"/>
  </r>
  <r>
    <n v="88"/>
    <n v="45.106000000000002"/>
    <m/>
    <s v="BHS"/>
    <s v="45.106BHS"/>
    <x v="1"/>
    <n v="98"/>
    <n v="0.4"/>
    <m/>
    <n v="-78.400000000000006"/>
    <x v="3"/>
  </r>
  <r>
    <n v="89"/>
    <n v="45.488"/>
    <m/>
    <s v="BHS"/>
    <s v="45.488BHS"/>
    <x v="1"/>
    <n v="98"/>
    <n v="0.4"/>
    <m/>
    <n v="-78.400000000000006"/>
    <x v="3"/>
  </r>
  <r>
    <n v="90"/>
    <n v="46.813000000000002"/>
    <m/>
    <s v="BHS"/>
    <s v="46.813BHS"/>
    <x v="1"/>
    <n v="212"/>
    <n v="0.4"/>
    <m/>
    <n v="-169.60000000000002"/>
    <x v="3"/>
  </r>
  <r>
    <n v="91"/>
    <n v="62.743000000000002"/>
    <m/>
    <s v="BHS"/>
    <s v="62.743BHS"/>
    <x v="1"/>
    <n v="185"/>
    <n v="0.4"/>
    <m/>
    <n v="-148"/>
    <x v="3"/>
  </r>
  <r>
    <n v="92"/>
    <n v="80.555000000000007"/>
    <m/>
    <s v="BHS"/>
    <s v="80.555BHS"/>
    <x v="1"/>
    <n v="1000"/>
    <n v="0.4"/>
    <m/>
    <n v="-800"/>
    <x v="4"/>
  </r>
  <r>
    <n v="93"/>
    <n v="83.15"/>
    <m/>
    <s v="BHS"/>
    <s v="83.15BHS"/>
    <x v="1"/>
    <n v="1000"/>
    <n v="0.4"/>
    <m/>
    <n v="-800"/>
    <x v="4"/>
  </r>
  <r>
    <n v="94"/>
    <n v="84.34"/>
    <m/>
    <s v="BHS"/>
    <s v="84.34BHS"/>
    <x v="1"/>
    <n v="1000"/>
    <n v="0.4"/>
    <m/>
    <n v="-800"/>
    <x v="5"/>
  </r>
  <r>
    <n v="95"/>
    <n v="30.49"/>
    <m/>
    <s v="LHS"/>
    <s v="30.49LHS"/>
    <x v="2"/>
    <n v="180"/>
    <n v="0.4"/>
    <m/>
    <n v="72"/>
    <x v="6"/>
  </r>
  <r>
    <n v="96"/>
    <n v="30.64"/>
    <m/>
    <s v="RHS"/>
    <s v="30.64RHS"/>
    <x v="2"/>
    <n v="180"/>
    <n v="0.4"/>
    <m/>
    <n v="72"/>
    <x v="6"/>
  </r>
  <r>
    <n v="97"/>
    <n v="35.06"/>
    <m/>
    <s v="LHS"/>
    <s v="35.06LHS"/>
    <x v="2"/>
    <n v="180"/>
    <n v="0.4"/>
    <m/>
    <n v="72"/>
    <x v="7"/>
  </r>
  <r>
    <n v="98"/>
    <n v="35.229999999999997"/>
    <m/>
    <s v="RHS"/>
    <s v="35.23RHS"/>
    <x v="2"/>
    <n v="180"/>
    <n v="0.4"/>
    <m/>
    <n v="72"/>
    <x v="7"/>
  </r>
  <r>
    <n v="99"/>
    <n v="38.54"/>
    <m/>
    <s v="LHS"/>
    <s v="38.54LHS"/>
    <x v="2"/>
    <n v="180"/>
    <n v="0.4"/>
    <m/>
    <n v="72"/>
    <x v="7"/>
  </r>
  <r>
    <n v="100"/>
    <n v="38.71"/>
    <m/>
    <s v="RHS"/>
    <s v="38.71RHS"/>
    <x v="2"/>
    <n v="180"/>
    <n v="0.4"/>
    <m/>
    <n v="72"/>
    <x v="7"/>
  </r>
  <r>
    <n v="101"/>
    <n v="44.36"/>
    <m/>
    <s v="LHS"/>
    <s v="44.36LHS"/>
    <x v="2"/>
    <n v="180"/>
    <n v="0.4"/>
    <m/>
    <n v="72"/>
    <x v="6"/>
  </r>
  <r>
    <n v="102"/>
    <n v="44.52"/>
    <m/>
    <s v="RHS"/>
    <s v="44.52RHS"/>
    <x v="2"/>
    <n v="180"/>
    <n v="0.4"/>
    <m/>
    <n v="72"/>
    <x v="6"/>
  </r>
  <r>
    <n v="103"/>
    <n v="48.37"/>
    <m/>
    <s v="LHS"/>
    <s v="48.37LHS"/>
    <x v="2"/>
    <n v="180"/>
    <n v="0.4"/>
    <m/>
    <n v="72"/>
    <x v="6"/>
  </r>
  <r>
    <n v="104"/>
    <n v="48.54"/>
    <m/>
    <s v="RHS"/>
    <s v="48.54RHS"/>
    <x v="2"/>
    <n v="180"/>
    <n v="0.4"/>
    <m/>
    <n v="72"/>
    <x v="6"/>
  </r>
  <r>
    <n v="105"/>
    <n v="51.55"/>
    <m/>
    <s v="LHS"/>
    <s v="51.55LHS"/>
    <x v="2"/>
    <n v="180"/>
    <n v="0.4"/>
    <m/>
    <n v="72"/>
    <x v="7"/>
  </r>
  <r>
    <n v="106"/>
    <n v="51.72"/>
    <m/>
    <s v="RHS"/>
    <s v="51.72RHS"/>
    <x v="2"/>
    <n v="180"/>
    <n v="0.4"/>
    <m/>
    <n v="72"/>
    <x v="7"/>
  </r>
  <r>
    <n v="107"/>
    <n v="55"/>
    <m/>
    <s v="LHS"/>
    <s v="55LHS"/>
    <x v="2"/>
    <n v="180"/>
    <n v="0.4"/>
    <m/>
    <n v="72"/>
    <x v="7"/>
  </r>
  <r>
    <n v="108"/>
    <n v="55.18"/>
    <m/>
    <s v="RHS"/>
    <s v="55.18RHS"/>
    <x v="2"/>
    <n v="180"/>
    <n v="0.4"/>
    <m/>
    <n v="72"/>
    <x v="7"/>
  </r>
  <r>
    <n v="109"/>
    <n v="60"/>
    <m/>
    <s v="LHS"/>
    <s v="60LHS"/>
    <x v="2"/>
    <n v="180"/>
    <n v="0.4"/>
    <m/>
    <n v="72"/>
    <x v="6"/>
  </r>
  <r>
    <n v="110"/>
    <n v="60.02"/>
    <m/>
    <s v="RHS"/>
    <s v="60.02RHS"/>
    <x v="2"/>
    <n v="180"/>
    <n v="0.4"/>
    <m/>
    <n v="72"/>
    <x v="6"/>
  </r>
  <r>
    <n v="111"/>
    <n v="63.29"/>
    <m/>
    <s v="RHS"/>
    <s v="63.29RHS"/>
    <x v="2"/>
    <n v="180"/>
    <n v="0.4"/>
    <m/>
    <n v="72"/>
    <x v="6"/>
  </r>
  <r>
    <n v="112"/>
    <n v="63.32"/>
    <m/>
    <s v="LHS"/>
    <s v="63.32LHS"/>
    <x v="2"/>
    <n v="180"/>
    <n v="0.4"/>
    <m/>
    <n v="72"/>
    <x v="6"/>
  </r>
  <r>
    <n v="113"/>
    <n v="66.02"/>
    <m/>
    <s v="RHS"/>
    <s v="66.02RHS"/>
    <x v="2"/>
    <n v="180"/>
    <n v="0.4"/>
    <m/>
    <n v="72"/>
    <x v="6"/>
  </r>
  <r>
    <n v="114"/>
    <n v="66.069999999999993"/>
    <m/>
    <s v="LHS"/>
    <s v="66.07LHS"/>
    <x v="2"/>
    <n v="180"/>
    <n v="0.4"/>
    <m/>
    <n v="72"/>
    <x v="6"/>
  </r>
  <r>
    <n v="115"/>
    <n v="70.27"/>
    <m/>
    <s v="RHS"/>
    <s v="70.27RHS"/>
    <x v="2"/>
    <n v="180"/>
    <n v="0.4"/>
    <m/>
    <n v="72"/>
    <x v="6"/>
  </r>
  <r>
    <n v="116"/>
    <n v="70.28"/>
    <m/>
    <s v="LHS"/>
    <s v="70.28LHS"/>
    <x v="2"/>
    <n v="180"/>
    <n v="0.4"/>
    <m/>
    <n v="72"/>
    <x v="6"/>
  </r>
  <r>
    <n v="117"/>
    <n v="72.37"/>
    <m/>
    <s v="RHS"/>
    <s v="72.37RHS"/>
    <x v="2"/>
    <n v="180"/>
    <n v="0.4"/>
    <m/>
    <n v="72"/>
    <x v="6"/>
  </r>
  <r>
    <n v="118"/>
    <n v="72.45"/>
    <m/>
    <s v="LHS"/>
    <s v="72.45LHS"/>
    <x v="2"/>
    <n v="180"/>
    <n v="0.4"/>
    <m/>
    <n v="72"/>
    <x v="6"/>
  </r>
  <r>
    <n v="119"/>
    <n v="78.19"/>
    <m/>
    <s v="RHS"/>
    <s v="78.19RHS"/>
    <x v="2"/>
    <n v="180"/>
    <n v="0.4"/>
    <m/>
    <n v="72"/>
    <x v="7"/>
  </r>
  <r>
    <n v="120"/>
    <n v="78.239999999999995"/>
    <m/>
    <s v="LHS"/>
    <s v="78.24LHS"/>
    <x v="2"/>
    <n v="180"/>
    <n v="0.4"/>
    <m/>
    <n v="72"/>
    <x v="7"/>
  </r>
  <r>
    <n v="121"/>
    <n v="83.3"/>
    <m/>
    <s v="RHS"/>
    <s v="83.3RHS"/>
    <x v="2"/>
    <n v="180"/>
    <n v="0.4"/>
    <m/>
    <n v="72"/>
    <x v="6"/>
  </r>
  <r>
    <n v="122"/>
    <n v="83.35"/>
    <m/>
    <s v="LHS"/>
    <s v="83.35LHS"/>
    <x v="2"/>
    <n v="180"/>
    <n v="0.4"/>
    <m/>
    <n v="72"/>
    <x v="6"/>
  </r>
  <r>
    <n v="123"/>
    <n v="88.7"/>
    <m/>
    <s v="LHS"/>
    <s v="88.7LHS"/>
    <x v="2"/>
    <n v="180"/>
    <n v="0.4"/>
    <m/>
    <n v="72"/>
    <x v="6"/>
  </r>
  <r>
    <n v="124"/>
    <n v="88.8"/>
    <m/>
    <s v="RHS"/>
    <s v="88.8RHS"/>
    <x v="2"/>
    <n v="180"/>
    <n v="0.4"/>
    <m/>
    <n v="72"/>
    <x v="6"/>
  </r>
  <r>
    <n v="125"/>
    <n v="39.79"/>
    <n v="40.69"/>
    <s v="BHS"/>
    <s v="39.7940.69BHS"/>
    <x v="3"/>
    <n v="649.99999999999864"/>
    <n v="0.4"/>
    <m/>
    <n v="1039.999999999998"/>
    <x v="8"/>
  </r>
  <r>
    <n v="126"/>
    <n v="76.27"/>
    <n v="78"/>
    <s v="LHS"/>
    <s v="76.2778LHS"/>
    <x v="0"/>
    <n v="1260.0000000000041"/>
    <n v="0.4"/>
    <m/>
    <n v="1008.0000000000033"/>
    <x v="8"/>
  </r>
  <r>
    <n v="127"/>
    <n v="76.27"/>
    <n v="78.150000000000006"/>
    <s v="RHS"/>
    <s v="76.2778.15RHS"/>
    <x v="0"/>
    <n v="1410.0000000000095"/>
    <n v="0.4"/>
    <m/>
    <n v="1128.0000000000077"/>
    <x v="8"/>
  </r>
  <r>
    <n v="128"/>
    <n v="78.900000000000006"/>
    <n v="79.040000000000006"/>
    <s v="RHS"/>
    <s v="78.979.04RHS"/>
    <x v="0"/>
    <n v="140.00000000000057"/>
    <n v="0.4"/>
    <m/>
    <n v="112.00000000000045"/>
    <x v="8"/>
  </r>
  <r>
    <n v="129"/>
    <n v="79.040000000000006"/>
    <n v="79.53"/>
    <s v="RHS"/>
    <s v="79.0479.53RHS"/>
    <x v="2"/>
    <n v="489.99999999999488"/>
    <n v="0.4"/>
    <m/>
    <n v="195.99999999999795"/>
    <x v="8"/>
  </r>
  <r>
    <n v="130"/>
    <n v="80"/>
    <n v="80.099999999999994"/>
    <s v="BHS"/>
    <s v="8080.1BHS"/>
    <x v="0"/>
    <n v="99.999999999994316"/>
    <n v="0.4"/>
    <m/>
    <n v="79.999999999995453"/>
    <x v="8"/>
  </r>
  <r>
    <n v="131"/>
    <n v="81.010000000000005"/>
    <n v="82.53"/>
    <s v="BHS"/>
    <s v="81.0182.53BHS"/>
    <x v="0"/>
    <n v="1519.9999999999959"/>
    <n v="0.4"/>
    <m/>
    <n v="1215.9999999999968"/>
    <x v="8"/>
  </r>
  <r>
    <n v="132"/>
    <n v="60.26"/>
    <m/>
    <s v="RHS"/>
    <s v="60.26RHS"/>
    <x v="2"/>
    <n v="240"/>
    <n v="0.4"/>
    <m/>
    <n v="96"/>
    <x v="9"/>
  </r>
  <r>
    <n v="133"/>
    <n v="60.26"/>
    <m/>
    <s v="RHS"/>
    <s v="60.26RHS"/>
    <x v="2"/>
    <n v="95"/>
    <n v="0.4"/>
    <m/>
    <n v="38"/>
    <x v="9"/>
  </r>
  <r>
    <n v="134"/>
    <n v="60.26"/>
    <m/>
    <s v="RHS"/>
    <s v="60.26RHS"/>
    <x v="2"/>
    <n v="45"/>
    <n v="0.4"/>
    <m/>
    <n v="18"/>
    <x v="9"/>
  </r>
  <r>
    <n v="135"/>
    <n v="65.95"/>
    <m/>
    <s v="LHS"/>
    <s v="65.95LHS"/>
    <x v="2"/>
    <n v="90"/>
    <n v="0.4"/>
    <m/>
    <n v="36"/>
    <x v="9"/>
  </r>
  <r>
    <n v="136"/>
    <n v="65.95"/>
    <m/>
    <s v="LHS"/>
    <s v="65.95LHS"/>
    <x v="2"/>
    <n v="60"/>
    <n v="0.4"/>
    <m/>
    <n v="24"/>
    <x v="9"/>
  </r>
  <r>
    <n v="137"/>
    <n v="961.5"/>
    <n v="1013"/>
    <s v="BHS"/>
    <s v="961.51013BHS"/>
    <x v="0"/>
    <n v="51500"/>
    <n v="0.4"/>
    <m/>
    <n v="41200"/>
    <x v="0"/>
  </r>
  <r>
    <n v="138"/>
    <n v="962.19"/>
    <n v="962.22"/>
    <s v="BHS"/>
    <s v="962.19962.22BHS"/>
    <x v="1"/>
    <n v="29.999999999972715"/>
    <n v="0.4"/>
    <m/>
    <n v="-23.999999999978172"/>
    <x v="1"/>
  </r>
  <r>
    <n v="139"/>
    <n v="962.71"/>
    <n v="962.74"/>
    <s v="BHS"/>
    <s v="962.71962.74BHS"/>
    <x v="1"/>
    <n v="29.999999999972715"/>
    <n v="0.4"/>
    <m/>
    <n v="-23.999999999978172"/>
    <x v="1"/>
  </r>
  <r>
    <n v="140"/>
    <n v="965.07500000000005"/>
    <n v="965.1"/>
    <s v="BHS"/>
    <s v="965.075965.1BHS"/>
    <x v="1"/>
    <n v="24.999999999977263"/>
    <n v="0.4"/>
    <m/>
    <n v="-19.99999999998181"/>
    <x v="1"/>
  </r>
  <r>
    <n v="141"/>
    <n v="966.39499999999998"/>
    <n v="966.42"/>
    <s v="BHS"/>
    <s v="966.395966.42BHS"/>
    <x v="1"/>
    <n v="24.999999999977263"/>
    <n v="0.4"/>
    <m/>
    <n v="-19.99999999998181"/>
    <x v="1"/>
  </r>
  <r>
    <n v="142"/>
    <n v="968.2"/>
    <n v="968.23"/>
    <s v="BHS"/>
    <s v="968.2968.23BHS"/>
    <x v="1"/>
    <n v="29.999999999972715"/>
    <n v="0.4"/>
    <m/>
    <n v="-23.999999999978172"/>
    <x v="1"/>
  </r>
  <r>
    <n v="143"/>
    <n v="969.53"/>
    <n v="969.56"/>
    <s v="BHS"/>
    <s v="969.53969.56BHS"/>
    <x v="1"/>
    <n v="29.999999999972715"/>
    <n v="0.4"/>
    <m/>
    <n v="-23.999999999978172"/>
    <x v="1"/>
  </r>
  <r>
    <n v="144"/>
    <n v="971.77"/>
    <n v="971.8"/>
    <s v="BHS"/>
    <s v="971.77971.8BHS"/>
    <x v="1"/>
    <n v="29.999999999972715"/>
    <n v="0.4"/>
    <m/>
    <n v="-23.999999999978172"/>
    <x v="1"/>
  </r>
  <r>
    <n v="145"/>
    <n v="973.38"/>
    <n v="973.41"/>
    <s v="BHS"/>
    <s v="973.38973.41BHS"/>
    <x v="1"/>
    <n v="29.999999999972715"/>
    <n v="0.4"/>
    <m/>
    <n v="-23.999999999978172"/>
    <x v="1"/>
  </r>
  <r>
    <n v="146"/>
    <n v="976.89"/>
    <n v="976.93"/>
    <s v="BHS"/>
    <s v="976.89976.93BHS"/>
    <x v="1"/>
    <n v="39.99999999996362"/>
    <n v="0.4"/>
    <m/>
    <n v="-31.999999999970896"/>
    <x v="1"/>
  </r>
  <r>
    <n v="147"/>
    <n v="978.55"/>
    <n v="978.58"/>
    <s v="BHS"/>
    <s v="978.55978.58BHS"/>
    <x v="1"/>
    <n v="30.000000000086402"/>
    <n v="0.4"/>
    <m/>
    <n v="-24.000000000069122"/>
    <x v="1"/>
  </r>
  <r>
    <n v="148"/>
    <n v="980.82"/>
    <n v="980.86"/>
    <s v="BHS"/>
    <s v="980.82980.86BHS"/>
    <x v="1"/>
    <n v="39.99999999996362"/>
    <n v="0.4"/>
    <m/>
    <n v="-31.999999999970896"/>
    <x v="1"/>
  </r>
  <r>
    <n v="149"/>
    <n v="981.19500000000005"/>
    <n v="981.22"/>
    <s v="BHS"/>
    <s v="981.195981.22BHS"/>
    <x v="1"/>
    <n v="24.999999999977263"/>
    <n v="0.4"/>
    <m/>
    <n v="-19.99999999998181"/>
    <x v="1"/>
  </r>
  <r>
    <n v="150"/>
    <n v="982.21"/>
    <n v="982.24"/>
    <s v="BHS"/>
    <s v="982.21982.24BHS"/>
    <x v="1"/>
    <n v="29.999999999972715"/>
    <n v="0.4"/>
    <m/>
    <n v="-23.999999999978172"/>
    <x v="1"/>
  </r>
  <r>
    <n v="151"/>
    <n v="986.005"/>
    <n v="986.03"/>
    <s v="BHS"/>
    <s v="986.005986.03BHS"/>
    <x v="1"/>
    <n v="24.999999999977263"/>
    <n v="0.4"/>
    <m/>
    <n v="-19.99999999998181"/>
    <x v="1"/>
  </r>
  <r>
    <n v="152"/>
    <n v="987.84"/>
    <n v="987.87"/>
    <s v="BHS"/>
    <s v="987.84987.87BHS"/>
    <x v="1"/>
    <n v="29.999999999972715"/>
    <n v="0.4"/>
    <m/>
    <n v="-23.999999999978172"/>
    <x v="1"/>
  </r>
  <r>
    <n v="153"/>
    <n v="989.28499999999997"/>
    <n v="989.31"/>
    <s v="BHS"/>
    <s v="989.285989.31BHS"/>
    <x v="1"/>
    <n v="24.999999999977263"/>
    <n v="0.4"/>
    <m/>
    <n v="-19.99999999998181"/>
    <x v="1"/>
  </r>
  <r>
    <n v="154"/>
    <n v="990.14"/>
    <n v="990.17"/>
    <s v="BHS"/>
    <s v="990.14990.17BHS"/>
    <x v="1"/>
    <n v="29.999999999972715"/>
    <n v="0.4"/>
    <m/>
    <n v="-23.999999999978172"/>
    <x v="1"/>
  </r>
  <r>
    <n v="155"/>
    <n v="990.81"/>
    <n v="990.84"/>
    <s v="BHS"/>
    <s v="990.81990.84BHS"/>
    <x v="1"/>
    <n v="30.000000000086402"/>
    <n v="0.4"/>
    <m/>
    <n v="-24.000000000069122"/>
    <x v="1"/>
  </r>
  <r>
    <n v="156"/>
    <n v="992.69"/>
    <n v="992.72"/>
    <s v="BHS"/>
    <s v="992.69992.72BHS"/>
    <x v="1"/>
    <n v="29.999999999972715"/>
    <n v="0.4"/>
    <m/>
    <n v="-23.999999999978172"/>
    <x v="1"/>
  </r>
  <r>
    <n v="157"/>
    <n v="994.245"/>
    <n v="994.27"/>
    <s v="BHS"/>
    <s v="994.245994.27BHS"/>
    <x v="1"/>
    <n v="24.999999999977263"/>
    <n v="0.4"/>
    <m/>
    <n v="-19.99999999998181"/>
    <x v="1"/>
  </r>
  <r>
    <n v="158"/>
    <n v="994.87"/>
    <n v="994.9"/>
    <s v="BHS"/>
    <s v="994.87994.9BHS"/>
    <x v="1"/>
    <n v="29.999999999972715"/>
    <n v="0.4"/>
    <m/>
    <n v="-23.999999999978172"/>
    <x v="1"/>
  </r>
  <r>
    <n v="159"/>
    <n v="997.20500000000004"/>
    <n v="997.23"/>
    <s v="BHS"/>
    <s v="997.205997.23BHS"/>
    <x v="1"/>
    <n v="24.999999999977263"/>
    <n v="0.4"/>
    <m/>
    <n v="-19.99999999998181"/>
    <x v="1"/>
  </r>
  <r>
    <n v="160"/>
    <n v="998.64499999999998"/>
    <n v="998.67"/>
    <s v="BHS"/>
    <s v="998.645998.67BHS"/>
    <x v="1"/>
    <n v="24.999999999977263"/>
    <n v="0.4"/>
    <m/>
    <n v="-19.99999999998181"/>
    <x v="1"/>
  </r>
  <r>
    <n v="161"/>
    <n v="999.125"/>
    <n v="999.15"/>
    <s v="BHS"/>
    <s v="999.125999.15BHS"/>
    <x v="1"/>
    <n v="24.999999999977263"/>
    <n v="0.4"/>
    <m/>
    <n v="-19.99999999998181"/>
    <x v="1"/>
  </r>
  <r>
    <n v="162"/>
    <n v="1000.42"/>
    <n v="1000.45"/>
    <s v="BHS"/>
    <s v="1000.421000.45BHS"/>
    <x v="1"/>
    <n v="30.000000000086402"/>
    <n v="0.4"/>
    <m/>
    <n v="-24.000000000069122"/>
    <x v="1"/>
  </r>
  <r>
    <n v="163"/>
    <n v="1001.25"/>
    <n v="1001.3"/>
    <s v="BHS"/>
    <s v="1001.251001.3BHS"/>
    <x v="1"/>
    <n v="49.999999999954525"/>
    <n v="0.4"/>
    <m/>
    <n v="-39.99999999996362"/>
    <x v="1"/>
  </r>
  <r>
    <n v="164"/>
    <n v="1003.375"/>
    <n v="1003.4"/>
    <s v="BHS"/>
    <s v="1003.3751003.4BHS"/>
    <x v="1"/>
    <n v="24.999999999977263"/>
    <n v="0.4"/>
    <m/>
    <n v="-19.99999999998181"/>
    <x v="1"/>
  </r>
  <r>
    <n v="165"/>
    <n v="1005.02"/>
    <n v="1005.05"/>
    <s v="BHS"/>
    <s v="1005.021005.05BHS"/>
    <x v="1"/>
    <n v="29.999999999972715"/>
    <n v="0.4"/>
    <m/>
    <n v="-23.999999999978172"/>
    <x v="1"/>
  </r>
  <r>
    <n v="166"/>
    <n v="1006.9349999999999"/>
    <n v="1006.96"/>
    <s v="BHS"/>
    <s v="1006.9351006.96BHS"/>
    <x v="1"/>
    <n v="25.000000000090949"/>
    <n v="0.4"/>
    <m/>
    <n v="-20.00000000007276"/>
    <x v="1"/>
  </r>
  <r>
    <n v="167"/>
    <n v="1007.43"/>
    <n v="1007.47"/>
    <s v="BHS"/>
    <s v="1007.431007.47BHS"/>
    <x v="1"/>
    <n v="40.000000000077307"/>
    <n v="0.4"/>
    <m/>
    <n v="-32.000000000061846"/>
    <x v="1"/>
  </r>
  <r>
    <n v="168"/>
    <n v="1008.95"/>
    <n v="1008.98"/>
    <s v="BHS"/>
    <s v="1008.951008.98BHS"/>
    <x v="1"/>
    <n v="29.999999999972715"/>
    <n v="0.4"/>
    <m/>
    <n v="-23.999999999978172"/>
    <x v="1"/>
  </r>
  <r>
    <n v="169"/>
    <n v="1009.795"/>
    <n v="1009.82"/>
    <s v="BHS"/>
    <s v="1009.7951009.82BHS"/>
    <x v="1"/>
    <n v="25.000000000090949"/>
    <n v="0.4"/>
    <m/>
    <n v="-20.00000000007276"/>
    <x v="1"/>
  </r>
  <r>
    <n v="170"/>
    <n v="1011.55"/>
    <n v="1011.58"/>
    <s v="BHS"/>
    <s v="1011.551011.58BHS"/>
    <x v="1"/>
    <n v="30.000000000086402"/>
    <n v="0.4"/>
    <m/>
    <n v="-24.000000000069122"/>
    <x v="1"/>
  </r>
  <r>
    <n v="171"/>
    <n v="963.7"/>
    <n v="964.03300000000002"/>
    <s v="BHS"/>
    <s v="963.7964.033BHS"/>
    <x v="1"/>
    <n v="342.99999999996999"/>
    <n v="0.4"/>
    <m/>
    <n v="-274.39999999997599"/>
    <x v="3"/>
  </r>
  <r>
    <n v="172"/>
    <n v="975.13"/>
    <n v="975.33699999999999"/>
    <s v="BHS"/>
    <s v="975.13975.337BHS"/>
    <x v="1"/>
    <n v="216.99999999999363"/>
    <n v="0.4"/>
    <m/>
    <n v="-173.59999999999491"/>
    <x v="3"/>
  </r>
  <r>
    <n v="173"/>
    <n v="986.19"/>
    <n v="986.39700000000005"/>
    <s v="BHS"/>
    <s v="986.19986.397BHS"/>
    <x v="1"/>
    <n v="216.99999999999363"/>
    <n v="0.4"/>
    <m/>
    <n v="-173.59999999999491"/>
    <x v="3"/>
  </r>
  <r>
    <n v="174"/>
    <n v="995.92"/>
    <n v="996.31299999999999"/>
    <s v="BHS"/>
    <s v="995.92996.313BHS"/>
    <x v="1"/>
    <n v="403.0000000000291"/>
    <n v="0.4"/>
    <m/>
    <n v="-322.40000000002328"/>
    <x v="3"/>
  </r>
  <r>
    <n v="175"/>
    <n v="962.93399999999997"/>
    <m/>
    <s v="BHS"/>
    <s v="962.934BHS"/>
    <x v="1"/>
    <n v="39.200000000000003"/>
    <n v="0.4"/>
    <m/>
    <n v="-31.360000000000003"/>
    <x v="2"/>
  </r>
  <r>
    <n v="176"/>
    <n v="970.53099999999995"/>
    <m/>
    <s v="BHS"/>
    <s v="970.531BHS"/>
    <x v="1"/>
    <n v="28.8"/>
    <n v="0.4"/>
    <m/>
    <n v="-23.040000000000003"/>
    <x v="2"/>
  </r>
  <r>
    <n v="177"/>
    <n v="974.41099999999994"/>
    <m/>
    <s v="BHS"/>
    <s v="974.411BHS"/>
    <x v="1"/>
    <n v="24.8"/>
    <n v="0.4"/>
    <m/>
    <n v="-19.840000000000003"/>
    <x v="2"/>
  </r>
  <r>
    <n v="178"/>
    <n v="976.50199999999995"/>
    <m/>
    <s v="BHS"/>
    <s v="976.502BHS"/>
    <x v="1"/>
    <n v="24.8"/>
    <n v="0.4"/>
    <m/>
    <n v="-19.840000000000003"/>
    <x v="2"/>
  </r>
  <r>
    <n v="179"/>
    <n v="979.17600000000004"/>
    <m/>
    <s v="BHS"/>
    <s v="979.176BHS"/>
    <x v="1"/>
    <n v="34.6"/>
    <n v="0.4"/>
    <m/>
    <n v="-27.680000000000003"/>
    <x v="2"/>
  </r>
  <r>
    <n v="180"/>
    <n v="980.01199999999994"/>
    <m/>
    <s v="BHS"/>
    <s v="980.012BHS"/>
    <x v="1"/>
    <n v="28"/>
    <n v="0.4"/>
    <m/>
    <n v="-22.400000000000002"/>
    <x v="2"/>
  </r>
  <r>
    <n v="181"/>
    <n v="981.94799999999998"/>
    <m/>
    <s v="BHS"/>
    <s v="981.948BHS"/>
    <x v="1"/>
    <n v="38.200000000000003"/>
    <n v="0.4"/>
    <m/>
    <n v="-30.560000000000002"/>
    <x v="2"/>
  </r>
  <r>
    <n v="182"/>
    <n v="982.702"/>
    <m/>
    <s v="BHS"/>
    <s v="982.702BHS"/>
    <x v="1"/>
    <n v="65.84"/>
    <n v="0.4"/>
    <m/>
    <n v="-52.672000000000004"/>
    <x v="2"/>
  </r>
  <r>
    <n v="183"/>
    <n v="983.62"/>
    <m/>
    <s v="BHS"/>
    <s v="983.62BHS"/>
    <x v="1"/>
    <n v="22.2"/>
    <n v="0.4"/>
    <m/>
    <n v="-17.760000000000002"/>
    <x v="2"/>
  </r>
  <r>
    <n v="184"/>
    <n v="984.35"/>
    <m/>
    <s v="BHS"/>
    <s v="984.35BHS"/>
    <x v="1"/>
    <n v="34.9"/>
    <n v="0.4"/>
    <m/>
    <n v="-27.92"/>
    <x v="2"/>
  </r>
  <r>
    <n v="185"/>
    <n v="985.24900000000002"/>
    <m/>
    <s v="BHS"/>
    <s v="985.249BHS"/>
    <x v="1"/>
    <n v="27"/>
    <n v="0.4"/>
    <m/>
    <n v="-21.6"/>
    <x v="2"/>
  </r>
  <r>
    <n v="186"/>
    <n v="988.74"/>
    <m/>
    <s v="BHS"/>
    <s v="988.74BHS"/>
    <x v="1"/>
    <n v="26"/>
    <n v="0.4"/>
    <m/>
    <n v="-20.8"/>
    <x v="2"/>
  </r>
  <r>
    <n v="187"/>
    <n v="1006.155"/>
    <m/>
    <s v="BHS"/>
    <s v="1006.155BHS"/>
    <x v="1"/>
    <n v="28"/>
    <n v="0.4"/>
    <m/>
    <n v="-22.400000000000002"/>
    <x v="2"/>
  </r>
  <r>
    <n v="188"/>
    <n v="1007.252"/>
    <m/>
    <s v="BHS"/>
    <s v="1007.252BHS"/>
    <x v="1"/>
    <n v="25"/>
    <n v="0.4"/>
    <m/>
    <n v="-20"/>
    <x v="2"/>
  </r>
  <r>
    <n v="189"/>
    <n v="1010.466"/>
    <m/>
    <s v="BHS"/>
    <s v="1010.466BHS"/>
    <x v="1"/>
    <n v="38"/>
    <n v="0.4"/>
    <m/>
    <n v="-30.400000000000002"/>
    <x v="2"/>
  </r>
  <r>
    <n v="190"/>
    <n v="1012.588"/>
    <m/>
    <s v="BHS"/>
    <s v="1012.588BHS"/>
    <x v="1"/>
    <n v="51.5"/>
    <n v="0.4"/>
    <m/>
    <n v="-41.2"/>
    <x v="2"/>
  </r>
  <r>
    <n v="191"/>
    <n v="962.04499999999996"/>
    <m/>
    <s v="BHS"/>
    <s v="962.045BHS"/>
    <x v="1"/>
    <n v="10"/>
    <n v="0.4"/>
    <m/>
    <n v="-8"/>
    <x v="10"/>
  </r>
  <r>
    <n v="192"/>
    <n v="967.875"/>
    <m/>
    <s v="BHS"/>
    <s v="967.875BHS"/>
    <x v="1"/>
    <n v="16"/>
    <n v="0.4"/>
    <m/>
    <n v="-12.8"/>
    <x v="10"/>
  </r>
  <r>
    <n v="193"/>
    <n v="983.18499999999995"/>
    <m/>
    <s v="BHS"/>
    <s v="983.185BHS"/>
    <x v="1"/>
    <n v="14"/>
    <n v="0.4"/>
    <m/>
    <n v="-11.200000000000001"/>
    <x v="10"/>
  </r>
  <r>
    <n v="194"/>
    <n v="985.625"/>
    <m/>
    <s v="BHS"/>
    <s v="985.625BHS"/>
    <x v="1"/>
    <n v="14"/>
    <n v="0.4"/>
    <m/>
    <n v="-11.200000000000001"/>
    <x v="10"/>
  </r>
  <r>
    <n v="195"/>
    <n v="986.97"/>
    <m/>
    <s v="BHS"/>
    <s v="986.97BHS"/>
    <x v="1"/>
    <n v="15.75"/>
    <n v="0.4"/>
    <m/>
    <n v="-12.600000000000001"/>
    <x v="10"/>
  </r>
  <r>
    <n v="196"/>
    <n v="987.15"/>
    <m/>
    <s v="BHS"/>
    <s v="987.15BHS"/>
    <x v="1"/>
    <n v="15"/>
    <n v="0.4"/>
    <m/>
    <n v="-12"/>
    <x v="10"/>
  </r>
  <r>
    <n v="197"/>
    <n v="987.73699999999997"/>
    <m/>
    <s v="BHS"/>
    <s v="987.737BHS"/>
    <x v="1"/>
    <n v="12.6"/>
    <n v="0.4"/>
    <m/>
    <n v="-10.08"/>
    <x v="10"/>
  </r>
  <r>
    <n v="198"/>
    <n v="989.41"/>
    <m/>
    <s v="BHS"/>
    <s v="989.41BHS"/>
    <x v="1"/>
    <n v="12.6"/>
    <n v="0.4"/>
    <m/>
    <n v="-10.08"/>
    <x v="10"/>
  </r>
  <r>
    <n v="199"/>
    <n v="990.65"/>
    <m/>
    <s v="BHS"/>
    <s v="990.65BHS"/>
    <x v="1"/>
    <n v="14.5"/>
    <n v="0.4"/>
    <m/>
    <n v="-11.600000000000001"/>
    <x v="10"/>
  </r>
  <r>
    <n v="200"/>
    <n v="991.245"/>
    <m/>
    <s v="BHS"/>
    <s v="991.245BHS"/>
    <x v="1"/>
    <n v="14.5"/>
    <n v="0.4"/>
    <m/>
    <n v="-11.600000000000001"/>
    <x v="10"/>
  </r>
  <r>
    <n v="201"/>
    <n v="991.77"/>
    <m/>
    <s v="BHS"/>
    <s v="991.77BHS"/>
    <x v="1"/>
    <n v="13"/>
    <n v="0.4"/>
    <m/>
    <n v="-10.4"/>
    <x v="10"/>
  </r>
  <r>
    <n v="202"/>
    <n v="992.81500000000005"/>
    <m/>
    <s v="BHS"/>
    <s v="992.815BHS"/>
    <x v="1"/>
    <n v="14.3"/>
    <n v="0.4"/>
    <m/>
    <n v="-11.440000000000001"/>
    <x v="10"/>
  </r>
  <r>
    <n v="203"/>
    <n v="995.31500000000005"/>
    <m/>
    <s v="BHS"/>
    <s v="995.315BHS"/>
    <x v="1"/>
    <n v="15.3"/>
    <n v="0.4"/>
    <m/>
    <n v="-12.240000000000002"/>
    <x v="10"/>
  </r>
  <r>
    <n v="204"/>
    <n v="997.04499999999996"/>
    <m/>
    <s v="BHS"/>
    <s v="997.045BHS"/>
    <x v="1"/>
    <n v="13.5"/>
    <n v="0.4"/>
    <m/>
    <n v="-10.8"/>
    <x v="10"/>
  </r>
  <r>
    <n v="205"/>
    <n v="997.77499999999998"/>
    <m/>
    <s v="BHS"/>
    <s v="997.775BHS"/>
    <x v="1"/>
    <n v="15.5"/>
    <n v="0.4"/>
    <m/>
    <n v="-12.4"/>
    <x v="10"/>
  </r>
  <r>
    <n v="206"/>
    <n v="998.78499999999997"/>
    <m/>
    <s v="BHS"/>
    <s v="998.785BHS"/>
    <x v="1"/>
    <n v="15.5"/>
    <n v="0.4"/>
    <m/>
    <n v="-12.4"/>
    <x v="10"/>
  </r>
  <r>
    <n v="207"/>
    <n v="999.125"/>
    <m/>
    <s v="BHS"/>
    <s v="999.125BHS"/>
    <x v="1"/>
    <n v="14.5"/>
    <n v="0.4"/>
    <m/>
    <n v="-11.600000000000001"/>
    <x v="10"/>
  </r>
  <r>
    <n v="208"/>
    <n v="1002.42"/>
    <m/>
    <s v="BHS"/>
    <s v="1002.42BHS"/>
    <x v="1"/>
    <n v="12.2"/>
    <n v="0.4"/>
    <m/>
    <n v="-9.76"/>
    <x v="10"/>
  </r>
  <r>
    <n v="209"/>
    <n v="1003.08"/>
    <m/>
    <s v="BHS"/>
    <s v="1003.08BHS"/>
    <x v="1"/>
    <n v="12.2"/>
    <n v="0.4"/>
    <m/>
    <n v="-9.76"/>
    <x v="10"/>
  </r>
  <r>
    <n v="210"/>
    <n v="1003.84"/>
    <m/>
    <s v="BHS"/>
    <s v="1003.84BHS"/>
    <x v="1"/>
    <n v="12"/>
    <n v="0.4"/>
    <m/>
    <n v="-9.6000000000000014"/>
    <x v="10"/>
  </r>
  <r>
    <n v="211"/>
    <n v="1005.29"/>
    <m/>
    <s v="BHS"/>
    <s v="1005.29BHS"/>
    <x v="1"/>
    <n v="12"/>
    <n v="0.4"/>
    <m/>
    <n v="-9.6000000000000014"/>
    <x v="10"/>
  </r>
  <r>
    <n v="212"/>
    <n v="1011.145"/>
    <m/>
    <s v="BHS"/>
    <s v="1011.145BHS"/>
    <x v="1"/>
    <n v="12"/>
    <n v="0.4"/>
    <m/>
    <n v="-9.6000000000000014"/>
    <x v="10"/>
  </r>
  <r>
    <n v="213"/>
    <n v="966.05499999999995"/>
    <m/>
    <s v="BHS"/>
    <s v="966.055BHS"/>
    <x v="1"/>
    <n v="12"/>
    <n v="0.4"/>
    <m/>
    <n v="-9.6000000000000014"/>
    <x v="11"/>
  </r>
  <r>
    <n v="214"/>
    <n v="966.79"/>
    <m/>
    <s v="BHS"/>
    <s v="966.79BHS"/>
    <x v="1"/>
    <n v="16"/>
    <n v="0.4"/>
    <m/>
    <n v="-12.8"/>
    <x v="11"/>
  </r>
  <r>
    <n v="215"/>
    <n v="972.41"/>
    <m/>
    <s v="BHS"/>
    <s v="972.41BHS"/>
    <x v="1"/>
    <n v="12"/>
    <n v="0.4"/>
    <m/>
    <n v="-9.6000000000000014"/>
    <x v="11"/>
  </r>
  <r>
    <n v="216"/>
    <n v="972.83"/>
    <m/>
    <s v="BHS"/>
    <s v="972.83BHS"/>
    <x v="1"/>
    <n v="12"/>
    <n v="0.4"/>
    <m/>
    <n v="-9.6000000000000014"/>
    <x v="11"/>
  </r>
  <r>
    <n v="217"/>
    <n v="972.96"/>
    <m/>
    <s v="BHS"/>
    <s v="972.96BHS"/>
    <x v="1"/>
    <n v="12"/>
    <n v="0.4"/>
    <m/>
    <n v="-9.6000000000000014"/>
    <x v="11"/>
  </r>
  <r>
    <n v="218"/>
    <n v="973.28499999999997"/>
    <m/>
    <s v="BHS"/>
    <s v="973.285BHS"/>
    <x v="1"/>
    <n v="12"/>
    <n v="0.4"/>
    <m/>
    <n v="-9.6000000000000014"/>
    <x v="11"/>
  </r>
  <r>
    <n v="219"/>
    <n v="974.02499999999998"/>
    <m/>
    <s v="BHS"/>
    <s v="974.025BHS"/>
    <x v="1"/>
    <n v="20"/>
    <n v="0.4"/>
    <m/>
    <n v="-16"/>
    <x v="11"/>
  </r>
  <r>
    <n v="220"/>
    <n v="980.495"/>
    <m/>
    <s v="BHS"/>
    <s v="980.495BHS"/>
    <x v="1"/>
    <n v="16"/>
    <n v="0.4"/>
    <m/>
    <n v="-12.8"/>
    <x v="11"/>
  </r>
  <r>
    <n v="221"/>
    <n v="993.54"/>
    <m/>
    <s v="BHS"/>
    <s v="993.54BHS"/>
    <x v="1"/>
    <n v="16"/>
    <n v="0.4"/>
    <m/>
    <n v="-12.8"/>
    <x v="11"/>
  </r>
  <r>
    <n v="222"/>
    <n v="1000.605"/>
    <m/>
    <s v="BHS"/>
    <s v="1000.605BHS"/>
    <x v="1"/>
    <n v="16"/>
    <n v="0.4"/>
    <m/>
    <n v="-12.8"/>
    <x v="11"/>
  </r>
  <r>
    <n v="223"/>
    <n v="1007.825"/>
    <m/>
    <s v="BHS"/>
    <s v="1007.825BHS"/>
    <x v="1"/>
    <n v="12"/>
    <n v="0.4"/>
    <m/>
    <n v="-9.6000000000000014"/>
    <x v="11"/>
  </r>
  <r>
    <n v="224"/>
    <n v="980.45"/>
    <m/>
    <s v="BHS"/>
    <s v="980.45BHS"/>
    <x v="1"/>
    <n v="1100"/>
    <n v="0.4"/>
    <m/>
    <n v="-880"/>
    <x v="4"/>
  </r>
  <r>
    <n v="225"/>
    <n v="1001.265"/>
    <m/>
    <s v="BHS"/>
    <s v="1001.265BHS"/>
    <x v="1"/>
    <n v="1100"/>
    <n v="0.4"/>
    <m/>
    <n v="-880"/>
    <x v="4"/>
  </r>
  <r>
    <n v="226"/>
    <n v="966.96199999999999"/>
    <n v="967.8"/>
    <s v="LHS"/>
    <s v="966.962967.8LHS"/>
    <x v="0"/>
    <n v="837.99999999996544"/>
    <n v="1.2"/>
    <m/>
    <n v="2011.1999999999171"/>
    <x v="12"/>
  </r>
  <r>
    <n v="227"/>
    <n v="968.00099999999998"/>
    <n v="969"/>
    <s v="LHS"/>
    <s v="968.001969LHS"/>
    <x v="0"/>
    <n v="999.00000000002365"/>
    <n v="1.2"/>
    <m/>
    <n v="2397.6000000000568"/>
    <x v="12"/>
  </r>
  <r>
    <n v="228"/>
    <n v="977.04200000000003"/>
    <n v="978.62"/>
    <s v="LHS"/>
    <s v="977.042978.62LHS"/>
    <x v="0"/>
    <n v="1577.9999999999745"/>
    <n v="1.2"/>
    <m/>
    <n v="3787.1999999999389"/>
    <x v="12"/>
  </r>
  <r>
    <n v="229"/>
    <n v="991.50599999999997"/>
    <n v="992.55"/>
    <s v="LHS"/>
    <s v="991.506992.55LHS"/>
    <x v="0"/>
    <n v="1043.9999999999827"/>
    <n v="1.2"/>
    <m/>
    <n v="2505.5999999999585"/>
    <x v="12"/>
  </r>
  <r>
    <n v="230"/>
    <n v="1001.184"/>
    <n v="1001.984"/>
    <s v="LHS"/>
    <s v="1001.1841001.984LHS"/>
    <x v="0"/>
    <n v="800.00000000006821"/>
    <n v="1.2"/>
    <m/>
    <n v="1920.0000000001637"/>
    <x v="12"/>
  </r>
  <r>
    <n v="231"/>
    <n v="1007.958"/>
    <n v="1009.149"/>
    <s v="LHS"/>
    <s v="1007.9581009.149LHS"/>
    <x v="0"/>
    <n v="1191.0000000000309"/>
    <n v="1.2"/>
    <m/>
    <n v="2858.4000000000742"/>
    <x v="12"/>
  </r>
  <r>
    <n v="232"/>
    <n v="969.10799999999995"/>
    <n v="969.69799999999998"/>
    <s v="RHS"/>
    <s v="969.108969.698RHS"/>
    <x v="0"/>
    <n v="590.00000000003183"/>
    <n v="1.2"/>
    <m/>
    <n v="1416.0000000000764"/>
    <x v="12"/>
  </r>
  <r>
    <n v="233"/>
    <n v="976.529"/>
    <n v="978.53800000000001"/>
    <s v="RHS"/>
    <s v="976.529978.538RHS"/>
    <x v="0"/>
    <n v="2009.0000000000146"/>
    <n v="1.2"/>
    <m/>
    <n v="4821.6000000000349"/>
    <x v="12"/>
  </r>
  <r>
    <n v="234"/>
    <n v="980.8"/>
    <n v="981.70699999999999"/>
    <s v="RHS"/>
    <s v="980.8981.707RHS"/>
    <x v="0"/>
    <n v="907.00000000003911"/>
    <n v="1.2"/>
    <m/>
    <n v="2176.8000000000939"/>
    <x v="12"/>
  </r>
  <r>
    <n v="235"/>
    <n v="991.93"/>
    <n v="992.48299999999995"/>
    <s v="RHS"/>
    <s v="991.93992.483RHS"/>
    <x v="0"/>
    <n v="552.99999999999727"/>
    <n v="1.2"/>
    <m/>
    <n v="1327.1999999999935"/>
    <x v="12"/>
  </r>
  <r>
    <n v="236"/>
    <n v="1001.08"/>
    <n v="1001.785"/>
    <s v="RHS"/>
    <s v="1001.081001.785RHS"/>
    <x v="0"/>
    <n v="704.99999999992724"/>
    <n v="1.2"/>
    <m/>
    <n v="1691.9999999998254"/>
    <x v="12"/>
  </r>
  <r>
    <n v="237"/>
    <n v="1008.12"/>
    <n v="1009.115"/>
    <s v="RHS"/>
    <s v="1008.121009.115RHS"/>
    <x v="0"/>
    <n v="995.00000000000455"/>
    <n v="1.2"/>
    <m/>
    <n v="2388.0000000000109"/>
    <x v="12"/>
  </r>
  <r>
    <n v="238"/>
    <n v="980.4"/>
    <n v="980.45"/>
    <s v="LHS"/>
    <s v="980.4980.45LHS"/>
    <x v="0"/>
    <n v="50.000000000068212"/>
    <n v="0.4"/>
    <m/>
    <n v="40.00000000005457"/>
    <x v="13"/>
  </r>
  <r>
    <n v="239"/>
    <n v="981.27"/>
    <n v="981.32"/>
    <s v="LHS"/>
    <s v="981.27981.32LHS"/>
    <x v="0"/>
    <n v="50.000000000068212"/>
    <n v="0.4"/>
    <m/>
    <n v="40.00000000005457"/>
    <x v="13"/>
  </r>
  <r>
    <n v="240"/>
    <n v="1008.55"/>
    <n v="1009"/>
    <s v="LHS"/>
    <s v="1008.551009LHS"/>
    <x v="0"/>
    <n v="450.00000000004547"/>
    <n v="0.4"/>
    <m/>
    <n v="360.00000000003638"/>
    <x v="13"/>
  </r>
  <r>
    <n v="241"/>
    <n v="980.4"/>
    <n v="980.45"/>
    <s v="RHS"/>
    <s v="980.4980.45RHS"/>
    <x v="0"/>
    <n v="50.000000000068212"/>
    <n v="0.4"/>
    <m/>
    <n v="40.00000000005457"/>
    <x v="13"/>
  </r>
  <r>
    <n v="242"/>
    <n v="981.27"/>
    <n v="981.32"/>
    <s v="RHS"/>
    <s v="981.27981.32RHS"/>
    <x v="0"/>
    <n v="50.000000000068212"/>
    <n v="0.4"/>
    <m/>
    <n v="40.00000000005457"/>
    <x v="13"/>
  </r>
  <r>
    <n v="243"/>
    <n v="981.4"/>
    <n v="981.5"/>
    <s v="RHS"/>
    <s v="981.4981.5RHS"/>
    <x v="0"/>
    <n v="100.00000000002274"/>
    <n v="0.4"/>
    <m/>
    <n v="80.00000000001819"/>
    <x v="13"/>
  </r>
  <r>
    <n v="244"/>
    <n v="1008.55"/>
    <n v="1009"/>
    <s v="RHS"/>
    <s v="1008.551009RHS"/>
    <x v="0"/>
    <n v="450.00000000004547"/>
    <n v="0.4"/>
    <m/>
    <n v="360.00000000003638"/>
    <x v="13"/>
  </r>
  <r>
    <n v="245"/>
    <n v="966.46"/>
    <m/>
    <s v="LHS"/>
    <s v="966.46LHS"/>
    <x v="2"/>
    <n v="180"/>
    <n v="0.4"/>
    <m/>
    <n v="72"/>
    <x v="7"/>
  </r>
  <r>
    <n v="246"/>
    <n v="968.44"/>
    <m/>
    <s v="RHS"/>
    <s v="968.44RHS"/>
    <x v="2"/>
    <n v="180"/>
    <n v="0.4"/>
    <m/>
    <n v="72"/>
    <x v="7"/>
  </r>
  <r>
    <n v="247"/>
    <n v="969.49"/>
    <m/>
    <s v="LHS"/>
    <s v="969.49LHS"/>
    <x v="2"/>
    <n v="180"/>
    <n v="0.4"/>
    <m/>
    <n v="72"/>
    <x v="6"/>
  </r>
  <r>
    <n v="248"/>
    <n v="969.59"/>
    <m/>
    <s v="RHS"/>
    <s v="969.59RHS"/>
    <x v="2"/>
    <n v="180"/>
    <n v="0.4"/>
    <m/>
    <n v="72"/>
    <x v="6"/>
  </r>
  <r>
    <n v="249"/>
    <n v="980.71"/>
    <m/>
    <s v="RHS"/>
    <s v="980.71RHS"/>
    <x v="2"/>
    <n v="180"/>
    <n v="0.4"/>
    <m/>
    <n v="72"/>
    <x v="6"/>
  </r>
  <r>
    <n v="250"/>
    <n v="980.75"/>
    <m/>
    <s v="LHS"/>
    <s v="980.75LHS"/>
    <x v="2"/>
    <n v="180"/>
    <n v="0.4"/>
    <m/>
    <n v="72"/>
    <x v="6"/>
  </r>
  <r>
    <n v="251"/>
    <n v="985.53"/>
    <m/>
    <s v="LHS"/>
    <s v="985.53LHS"/>
    <x v="2"/>
    <n v="180"/>
    <n v="0.4"/>
    <m/>
    <n v="72"/>
    <x v="14"/>
  </r>
  <r>
    <n v="252"/>
    <n v="986.07"/>
    <m/>
    <s v="LHS"/>
    <s v="986.07LHS"/>
    <x v="2"/>
    <n v="180"/>
    <n v="0.4"/>
    <m/>
    <n v="72"/>
    <x v="14"/>
  </r>
  <r>
    <n v="253"/>
    <n v="990.43"/>
    <m/>
    <s v="RHS"/>
    <s v="990.43RHS"/>
    <x v="2"/>
    <n v="180"/>
    <n v="0.4"/>
    <m/>
    <n v="72"/>
    <x v="14"/>
  </r>
  <r>
    <n v="254"/>
    <n v="990.84"/>
    <m/>
    <s v="RHS"/>
    <s v="990.84RHS"/>
    <x v="2"/>
    <n v="180"/>
    <n v="0.4"/>
    <m/>
    <n v="72"/>
    <x v="14"/>
  </r>
  <r>
    <n v="255"/>
    <n v="994.66"/>
    <m/>
    <s v="LHS"/>
    <s v="994.66LHS"/>
    <x v="2"/>
    <n v="180"/>
    <n v="0.4"/>
    <m/>
    <n v="72"/>
    <x v="14"/>
  </r>
  <r>
    <n v="256"/>
    <n v="1001.89"/>
    <m/>
    <s v="RHS"/>
    <s v="1001.89RHS"/>
    <x v="2"/>
    <n v="180"/>
    <n v="0.4"/>
    <m/>
    <n v="72"/>
    <x v="7"/>
  </r>
  <r>
    <n v="257"/>
    <n v="1002.82"/>
    <m/>
    <s v="LHS"/>
    <s v="1002.82LHS"/>
    <x v="2"/>
    <n v="180"/>
    <n v="0.4"/>
    <m/>
    <n v="72"/>
    <x v="7"/>
  </r>
  <r>
    <n v="258"/>
    <n v="1002.84"/>
    <m/>
    <s v="RHS"/>
    <s v="1002.84RHS"/>
    <x v="2"/>
    <n v="180"/>
    <n v="0.4"/>
    <m/>
    <n v="72"/>
    <x v="7"/>
  </r>
  <r>
    <n v="259"/>
    <n v="1007.03"/>
    <m/>
    <s v="LHS"/>
    <s v="1007.03LHS"/>
    <x v="2"/>
    <n v="180"/>
    <n v="0.4"/>
    <m/>
    <n v="72"/>
    <x v="6"/>
  </r>
  <r>
    <n v="260"/>
    <n v="1007.16"/>
    <m/>
    <s v="RHS"/>
    <s v="1007.16RHS"/>
    <x v="2"/>
    <n v="180"/>
    <n v="0.4"/>
    <m/>
    <n v="72"/>
    <x v="6"/>
  </r>
  <r>
    <n v="261"/>
    <n v="1007.46"/>
    <m/>
    <s v="RHS"/>
    <s v="1007.46RHS"/>
    <x v="0"/>
    <n v="50"/>
    <n v="0.4"/>
    <m/>
    <n v="40"/>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E1E758B-82DB-4150-B6C9-323EF1ED0D0C}" name="PivotTable1" cacheId="3"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3:B22" firstHeaderRow="1" firstDataRow="1" firstDataCol="2"/>
  <pivotFields count="11">
    <pivotField compact="0" outline="0" showAll="0" defaultSubtotal="0"/>
    <pivotField compact="0" numFmtId="164" outline="0" showAll="0" defaultSubtotal="0"/>
    <pivotField compact="0" outline="0" showAll="0" defaultSubtotal="0"/>
    <pivotField compact="0" outline="0" showAll="0" defaultSubtotal="0"/>
    <pivotField compact="0" outline="0" showAll="0" defaultSubtotal="0"/>
    <pivotField axis="axisRow" compact="0" outline="0" showAll="0" defaultSubtotal="0">
      <items count="4">
        <item x="1"/>
        <item x="2"/>
        <item x="0"/>
        <item x="3"/>
      </items>
    </pivotField>
    <pivotField compact="0" numFmtId="164" outline="0" showAll="0" defaultSubtotal="0"/>
    <pivotField compact="0" numFmtId="164" outline="0" showAll="0" defaultSubtotal="0"/>
    <pivotField compact="0" outline="0" showAll="0" defaultSubtotal="0"/>
    <pivotField compact="0" numFmtId="164" outline="0" showAll="0" defaultSubtotal="0"/>
    <pivotField axis="axisRow" compact="0" outline="0" showAll="0" defaultSubtotal="0">
      <items count="15">
        <item x="10"/>
        <item x="7"/>
        <item x="6"/>
        <item x="14"/>
        <item x="4"/>
        <item x="13"/>
        <item x="5"/>
        <item x="9"/>
        <item x="0"/>
        <item x="1"/>
        <item x="3"/>
        <item x="2"/>
        <item x="12"/>
        <item x="8"/>
        <item x="11"/>
      </items>
    </pivotField>
  </pivotFields>
  <rowFields count="2">
    <field x="10"/>
    <field x="5"/>
  </rowFields>
  <rowItems count="19">
    <i>
      <x/>
      <x/>
    </i>
    <i>
      <x v="1"/>
      <x v="1"/>
    </i>
    <i>
      <x v="2"/>
      <x v="1"/>
    </i>
    <i>
      <x v="3"/>
      <x v="1"/>
    </i>
    <i>
      <x v="4"/>
      <x/>
    </i>
    <i>
      <x v="5"/>
      <x v="2"/>
    </i>
    <i>
      <x v="6"/>
      <x/>
    </i>
    <i>
      <x v="7"/>
      <x v="1"/>
    </i>
    <i r="1">
      <x v="2"/>
    </i>
    <i>
      <x v="8"/>
      <x v="2"/>
    </i>
    <i>
      <x v="9"/>
      <x/>
    </i>
    <i>
      <x v="10"/>
      <x/>
    </i>
    <i>
      <x v="11"/>
      <x/>
    </i>
    <i>
      <x v="12"/>
      <x v="2"/>
    </i>
    <i>
      <x v="13"/>
      <x v="1"/>
    </i>
    <i r="1">
      <x v="2"/>
    </i>
    <i r="1">
      <x v="3"/>
    </i>
    <i>
      <x v="14"/>
      <x/>
    </i>
    <i t="grand">
      <x/>
    </i>
  </rowItems>
  <colItems count="1">
    <i/>
  </colItems>
  <formats count="2">
    <format dxfId="2">
      <pivotArea field="10" type="button" dataOnly="0" labelOnly="1" outline="0" axis="axisRow" fieldPosition="0"/>
    </format>
    <format dxfId="1">
      <pivotArea field="5" type="button" dataOnly="0" labelOnly="1" outline="0" axis="axisRow" fieldPosition="1"/>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270DE-B197-418E-928B-7A00B0369205}">
  <sheetPr>
    <pageSetUpPr fitToPage="1"/>
  </sheetPr>
  <dimension ref="A1:I15"/>
  <sheetViews>
    <sheetView tabSelected="1" view="pageBreakPreview" zoomScaleNormal="100" zoomScaleSheetLayoutView="100" workbookViewId="0">
      <selection sqref="A1:G1"/>
    </sheetView>
  </sheetViews>
  <sheetFormatPr defaultColWidth="8.77734375" defaultRowHeight="14.4" x14ac:dyDescent="0.3"/>
  <cols>
    <col min="1" max="1" width="5.77734375" style="4" bestFit="1" customWidth="1"/>
    <col min="2" max="2" width="73.5546875" style="4" customWidth="1"/>
    <col min="3" max="3" width="9.5546875" style="4" customWidth="1"/>
    <col min="4" max="4" width="14.21875" style="4" bestFit="1" customWidth="1"/>
    <col min="5" max="5" width="12.21875" style="4" customWidth="1"/>
    <col min="6" max="6" width="13.6640625" style="4" customWidth="1"/>
    <col min="7" max="7" width="12" style="4" customWidth="1"/>
    <col min="8" max="16384" width="8.77734375" style="4"/>
  </cols>
  <sheetData>
    <row r="1" spans="1:9" ht="36" customHeight="1" x14ac:dyDescent="0.3">
      <c r="A1" s="49" t="s">
        <v>47</v>
      </c>
      <c r="B1" s="49"/>
      <c r="C1" s="49"/>
      <c r="D1" s="49"/>
      <c r="E1" s="49"/>
      <c r="F1" s="49"/>
      <c r="G1" s="49"/>
    </row>
    <row r="2" spans="1:9" ht="30.15" x14ac:dyDescent="0.3">
      <c r="A2" s="19" t="s">
        <v>0</v>
      </c>
      <c r="B2" s="19" t="s">
        <v>1</v>
      </c>
      <c r="C2" s="19" t="s">
        <v>2</v>
      </c>
      <c r="D2" s="19" t="s">
        <v>3</v>
      </c>
      <c r="E2" s="19" t="s">
        <v>4</v>
      </c>
      <c r="F2" s="19" t="s">
        <v>5</v>
      </c>
      <c r="G2" s="19" t="s">
        <v>6</v>
      </c>
    </row>
    <row r="3" spans="1:9" ht="17.2" customHeight="1" x14ac:dyDescent="0.3">
      <c r="A3" s="17">
        <v>1</v>
      </c>
      <c r="B3" s="17">
        <v>2</v>
      </c>
      <c r="C3" s="17">
        <v>3</v>
      </c>
      <c r="D3" s="17">
        <v>4</v>
      </c>
      <c r="E3" s="17">
        <v>5</v>
      </c>
      <c r="F3" s="17">
        <v>6</v>
      </c>
      <c r="G3" s="17">
        <v>7</v>
      </c>
    </row>
    <row r="4" spans="1:9" ht="265.75" x14ac:dyDescent="0.3">
      <c r="A4" s="6">
        <v>1</v>
      </c>
      <c r="B4" s="10" t="s">
        <v>49</v>
      </c>
      <c r="C4" s="7" t="s">
        <v>7</v>
      </c>
      <c r="D4" s="16">
        <f>'Kerb &amp; Crash barrier painting'!J265</f>
        <v>120720.80800000043</v>
      </c>
      <c r="E4" s="15"/>
      <c r="F4" s="16">
        <f>E4*D4</f>
        <v>0</v>
      </c>
      <c r="G4" s="8"/>
    </row>
    <row r="5" spans="1:9" ht="265.75" x14ac:dyDescent="0.3">
      <c r="A5" s="6">
        <v>2</v>
      </c>
      <c r="B5" s="10" t="s">
        <v>48</v>
      </c>
      <c r="C5" s="7" t="s">
        <v>7</v>
      </c>
      <c r="D5" s="14">
        <f>'Kerb &amp; Crash barrier painting'!T172</f>
        <v>44883.95999999989</v>
      </c>
      <c r="E5" s="15"/>
      <c r="F5" s="14">
        <f>E5*D5</f>
        <v>0</v>
      </c>
      <c r="G5" s="8"/>
    </row>
    <row r="6" spans="1:9" x14ac:dyDescent="0.3">
      <c r="A6" s="3"/>
      <c r="B6" s="46" t="s">
        <v>45</v>
      </c>
      <c r="C6" s="46"/>
      <c r="D6" s="46"/>
      <c r="E6" s="46"/>
      <c r="F6" s="11">
        <f>SUM(F4:F5)</f>
        <v>0</v>
      </c>
      <c r="G6" s="9"/>
      <c r="I6" s="5"/>
    </row>
    <row r="7" spans="1:9" x14ac:dyDescent="0.3">
      <c r="A7" s="3"/>
      <c r="B7" s="47" t="s">
        <v>44</v>
      </c>
      <c r="C7" s="47"/>
      <c r="D7" s="47"/>
      <c r="E7" s="47"/>
      <c r="F7" s="12">
        <f>ROUND(F6*18%,0)</f>
        <v>0</v>
      </c>
      <c r="G7" s="9"/>
    </row>
    <row r="8" spans="1:9" x14ac:dyDescent="0.3">
      <c r="A8" s="3"/>
      <c r="B8" s="48" t="s">
        <v>46</v>
      </c>
      <c r="C8" s="48"/>
      <c r="D8" s="48"/>
      <c r="E8" s="48"/>
      <c r="F8" s="13">
        <f>SUM(F6:F7)</f>
        <v>0</v>
      </c>
      <c r="G8" s="9"/>
    </row>
    <row r="11" spans="1:9" ht="21.6" x14ac:dyDescent="0.3">
      <c r="A11" s="50" t="s">
        <v>52</v>
      </c>
      <c r="B11" s="50"/>
      <c r="C11" s="50"/>
      <c r="D11" s="50"/>
      <c r="E11" s="50"/>
      <c r="F11" s="50"/>
      <c r="G11" s="50"/>
    </row>
    <row r="12" spans="1:9" ht="21.6" x14ac:dyDescent="0.7">
      <c r="A12" s="21"/>
      <c r="B12" s="20"/>
      <c r="C12" s="20"/>
      <c r="D12" s="20"/>
      <c r="E12" s="20"/>
      <c r="F12" s="22"/>
      <c r="G12" s="23"/>
    </row>
    <row r="13" spans="1:9" x14ac:dyDescent="0.3">
      <c r="A13" s="45" t="s">
        <v>53</v>
      </c>
      <c r="B13" s="45"/>
      <c r="C13" s="45"/>
      <c r="D13" s="45"/>
      <c r="E13" s="45"/>
      <c r="F13" s="45"/>
      <c r="G13" s="45"/>
    </row>
    <row r="14" spans="1:9" x14ac:dyDescent="0.3">
      <c r="A14" s="45"/>
      <c r="B14" s="45"/>
      <c r="C14" s="45"/>
      <c r="D14" s="45"/>
      <c r="E14" s="45"/>
      <c r="F14" s="45"/>
      <c r="G14" s="45"/>
    </row>
    <row r="15" spans="1:9" x14ac:dyDescent="0.3">
      <c r="A15" s="45"/>
      <c r="B15" s="45"/>
      <c r="C15" s="45"/>
      <c r="D15" s="45"/>
      <c r="E15" s="45"/>
      <c r="F15" s="45"/>
      <c r="G15" s="45"/>
    </row>
  </sheetData>
  <mergeCells count="6">
    <mergeCell ref="A13:G15"/>
    <mergeCell ref="B6:E6"/>
    <mergeCell ref="B7:E7"/>
    <mergeCell ref="B8:E8"/>
    <mergeCell ref="A1:G1"/>
    <mergeCell ref="A11:G11"/>
  </mergeCells>
  <printOptions horizontalCentered="1"/>
  <pageMargins left="0.70866141732283472" right="0.70866141732283472" top="0.74803149606299213" bottom="0.74803149606299213" header="0.31496062992125984" footer="0.31496062992125984"/>
  <pageSetup paperSize="9" scale="92" fitToHeight="4" orientation="landscape" r:id="rId1"/>
  <headerFooter>
    <oddHeader>&amp;A</oddHeader>
    <oddFooter>Page &amp;P of &amp;N</oddFooter>
  </headerFooter>
  <ignoredErrors>
    <ignoredError sqref="F7"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17088-5516-4C4F-97E2-90A0FBDA72CC}">
  <dimension ref="A3:B22"/>
  <sheetViews>
    <sheetView view="pageBreakPreview" zoomScale="115" zoomScaleNormal="100" zoomScaleSheetLayoutView="115" workbookViewId="0">
      <selection activeCell="F11" sqref="F11"/>
    </sheetView>
  </sheetViews>
  <sheetFormatPr defaultRowHeight="15.05" x14ac:dyDescent="0.3"/>
  <cols>
    <col min="1" max="1" width="45.77734375" bestFit="1" customWidth="1"/>
    <col min="2" max="2" width="5.44140625" bestFit="1" customWidth="1"/>
    <col min="3" max="5" width="1.77734375" bestFit="1" customWidth="1"/>
    <col min="6" max="6" width="10.77734375" bestFit="1" customWidth="1"/>
  </cols>
  <sheetData>
    <row r="3" spans="1:2" x14ac:dyDescent="0.3">
      <c r="A3" s="24" t="s">
        <v>6</v>
      </c>
      <c r="B3" s="24" t="s">
        <v>13</v>
      </c>
    </row>
    <row r="4" spans="1:2" x14ac:dyDescent="0.3">
      <c r="A4" t="s">
        <v>22</v>
      </c>
      <c r="B4">
        <v>-2</v>
      </c>
    </row>
    <row r="5" spans="1:2" x14ac:dyDescent="0.3">
      <c r="A5" t="s">
        <v>32</v>
      </c>
      <c r="B5">
        <v>1</v>
      </c>
    </row>
    <row r="6" spans="1:2" x14ac:dyDescent="0.3">
      <c r="A6" t="s">
        <v>30</v>
      </c>
      <c r="B6">
        <v>1</v>
      </c>
    </row>
    <row r="7" spans="1:2" x14ac:dyDescent="0.3">
      <c r="A7" t="s">
        <v>43</v>
      </c>
      <c r="B7">
        <v>1</v>
      </c>
    </row>
    <row r="8" spans="1:2" x14ac:dyDescent="0.3">
      <c r="A8" t="s">
        <v>27</v>
      </c>
      <c r="B8">
        <v>-2</v>
      </c>
    </row>
    <row r="9" spans="1:2" x14ac:dyDescent="0.3">
      <c r="A9" t="s">
        <v>41</v>
      </c>
      <c r="B9">
        <v>2</v>
      </c>
    </row>
    <row r="10" spans="1:2" x14ac:dyDescent="0.3">
      <c r="A10" t="s">
        <v>28</v>
      </c>
      <c r="B10">
        <v>-2</v>
      </c>
    </row>
    <row r="11" spans="1:2" x14ac:dyDescent="0.3">
      <c r="A11" t="s">
        <v>37</v>
      </c>
      <c r="B11">
        <v>1</v>
      </c>
    </row>
    <row r="12" spans="1:2" x14ac:dyDescent="0.3">
      <c r="B12">
        <v>2</v>
      </c>
    </row>
    <row r="13" spans="1:2" x14ac:dyDescent="0.3">
      <c r="A13" t="s">
        <v>21</v>
      </c>
      <c r="B13">
        <v>2</v>
      </c>
    </row>
    <row r="14" spans="1:2" x14ac:dyDescent="0.3">
      <c r="A14" t="s">
        <v>23</v>
      </c>
      <c r="B14">
        <v>-2</v>
      </c>
    </row>
    <row r="15" spans="1:2" x14ac:dyDescent="0.3">
      <c r="A15" t="s">
        <v>26</v>
      </c>
      <c r="B15">
        <v>-2</v>
      </c>
    </row>
    <row r="16" spans="1:2" x14ac:dyDescent="0.3">
      <c r="A16" t="s">
        <v>24</v>
      </c>
      <c r="B16">
        <v>-2</v>
      </c>
    </row>
    <row r="17" spans="1:2" x14ac:dyDescent="0.3">
      <c r="A17" t="s">
        <v>40</v>
      </c>
      <c r="B17">
        <v>2</v>
      </c>
    </row>
    <row r="18" spans="1:2" x14ac:dyDescent="0.3">
      <c r="A18" t="s">
        <v>36</v>
      </c>
      <c r="B18">
        <v>1</v>
      </c>
    </row>
    <row r="19" spans="1:2" x14ac:dyDescent="0.3">
      <c r="B19">
        <v>2</v>
      </c>
    </row>
    <row r="20" spans="1:2" x14ac:dyDescent="0.3">
      <c r="B20">
        <v>4</v>
      </c>
    </row>
    <row r="21" spans="1:2" x14ac:dyDescent="0.3">
      <c r="A21" t="s">
        <v>25</v>
      </c>
      <c r="B21">
        <v>-2</v>
      </c>
    </row>
    <row r="22" spans="1:2" x14ac:dyDescent="0.3">
      <c r="A22" t="s">
        <v>46</v>
      </c>
    </row>
  </sheetData>
  <printOptions horizontalCentered="1"/>
  <pageMargins left="0.70866141732283472" right="0.70866141732283472" top="0.74803149606299213" bottom="0.74803149606299213" header="0.31496062992125984" footer="0.31496062992125984"/>
  <pageSetup paperSize="9" orientation="portrait" r:id="rId2"/>
  <headerFooter>
    <oddHeader>&amp;A</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D57C4-7891-4CEE-97E3-80D9F9B52A9C}">
  <sheetPr>
    <pageSetUpPr fitToPage="1"/>
  </sheetPr>
  <dimension ref="A1:U265"/>
  <sheetViews>
    <sheetView showGridLines="0" view="pageBreakPreview" zoomScale="85" zoomScaleNormal="80" zoomScaleSheetLayoutView="85" workbookViewId="0">
      <pane xSplit="5" ySplit="3" topLeftCell="F4" activePane="bottomRight" state="frozen"/>
      <selection pane="topRight" activeCell="F1" sqref="F1"/>
      <selection pane="bottomLeft" activeCell="A4" sqref="A4"/>
      <selection pane="bottomRight" activeCell="F4" sqref="F4"/>
    </sheetView>
  </sheetViews>
  <sheetFormatPr defaultColWidth="8.77734375" defaultRowHeight="15.05" x14ac:dyDescent="0.3"/>
  <cols>
    <col min="1" max="1" width="4.77734375" style="1" bestFit="1" customWidth="1"/>
    <col min="2" max="3" width="7" style="1" bestFit="1" customWidth="1"/>
    <col min="4" max="4" width="4" style="1" bestFit="1" customWidth="1"/>
    <col min="5" max="5" width="16.21875" style="1" bestFit="1" customWidth="1"/>
    <col min="6" max="6" width="5.5546875" style="1" bestFit="1" customWidth="1"/>
    <col min="7" max="7" width="11.33203125" style="1" bestFit="1" customWidth="1"/>
    <col min="8" max="8" width="10" style="1" bestFit="1" customWidth="1"/>
    <col min="9" max="9" width="5" style="1" customWidth="1"/>
    <col min="10" max="10" width="8.6640625" style="1" bestFit="1" customWidth="1"/>
    <col min="11" max="11" width="13.6640625" style="44" customWidth="1"/>
    <col min="12" max="12" width="4.33203125" style="1" customWidth="1"/>
    <col min="13" max="13" width="4.77734375" style="1" bestFit="1" customWidth="1"/>
    <col min="14" max="15" width="7.44140625" style="1" bestFit="1" customWidth="1"/>
    <col min="16" max="16" width="3.88671875" style="1" bestFit="1" customWidth="1"/>
    <col min="17" max="17" width="2.77734375" style="1" bestFit="1" customWidth="1"/>
    <col min="18" max="18" width="7.44140625" style="1" bestFit="1" customWidth="1"/>
    <col min="19" max="19" width="5" style="1" bestFit="1" customWidth="1"/>
    <col min="20" max="20" width="8.33203125" style="1" bestFit="1" customWidth="1"/>
    <col min="21" max="21" width="8.77734375" style="1" bestFit="1" customWidth="1"/>
    <col min="22" max="16384" width="8.77734375" style="1"/>
  </cols>
  <sheetData>
    <row r="1" spans="1:21" ht="26.55" customHeight="1" x14ac:dyDescent="0.3">
      <c r="A1" s="55" t="s">
        <v>8</v>
      </c>
      <c r="B1" s="56"/>
      <c r="C1" s="56"/>
      <c r="D1" s="56"/>
      <c r="E1" s="56"/>
      <c r="F1" s="56"/>
      <c r="G1" s="56"/>
      <c r="H1" s="56"/>
      <c r="I1" s="56"/>
      <c r="J1" s="56"/>
      <c r="K1" s="56"/>
      <c r="M1" s="55" t="s">
        <v>9</v>
      </c>
      <c r="N1" s="56"/>
      <c r="O1" s="56"/>
      <c r="P1" s="56"/>
      <c r="Q1" s="56"/>
      <c r="R1" s="56"/>
      <c r="S1" s="56"/>
      <c r="T1" s="56"/>
      <c r="U1" s="56"/>
    </row>
    <row r="2" spans="1:21" ht="23.1" customHeight="1" x14ac:dyDescent="0.3">
      <c r="A2" s="25" t="s">
        <v>10</v>
      </c>
      <c r="B2" s="52" t="s">
        <v>11</v>
      </c>
      <c r="C2" s="52"/>
      <c r="D2" s="25" t="s">
        <v>12</v>
      </c>
      <c r="E2" s="26"/>
      <c r="F2" s="25" t="s">
        <v>13</v>
      </c>
      <c r="G2" s="53" t="s">
        <v>14</v>
      </c>
      <c r="H2" s="54"/>
      <c r="I2" s="27"/>
      <c r="J2" s="25" t="s">
        <v>15</v>
      </c>
      <c r="K2" s="41" t="s">
        <v>6</v>
      </c>
      <c r="M2" s="52" t="s">
        <v>10</v>
      </c>
      <c r="N2" s="52" t="s">
        <v>11</v>
      </c>
      <c r="O2" s="52"/>
      <c r="P2" s="52" t="s">
        <v>12</v>
      </c>
      <c r="Q2" s="52" t="s">
        <v>13</v>
      </c>
      <c r="R2" s="53" t="s">
        <v>14</v>
      </c>
      <c r="S2" s="54"/>
      <c r="T2" s="52" t="s">
        <v>15</v>
      </c>
      <c r="U2" s="52" t="s">
        <v>6</v>
      </c>
    </row>
    <row r="3" spans="1:21" x14ac:dyDescent="0.3">
      <c r="A3" s="25" t="s">
        <v>10</v>
      </c>
      <c r="B3" s="26" t="s">
        <v>16</v>
      </c>
      <c r="C3" s="26" t="s">
        <v>17</v>
      </c>
      <c r="D3" s="25" t="s">
        <v>12</v>
      </c>
      <c r="E3" s="26" t="s">
        <v>50</v>
      </c>
      <c r="F3" s="25" t="s">
        <v>13</v>
      </c>
      <c r="G3" s="28" t="s">
        <v>18</v>
      </c>
      <c r="H3" s="26" t="s">
        <v>19</v>
      </c>
      <c r="I3" s="26" t="s">
        <v>51</v>
      </c>
      <c r="J3" s="25" t="s">
        <v>15</v>
      </c>
      <c r="K3" s="41" t="s">
        <v>6</v>
      </c>
      <c r="M3" s="52"/>
      <c r="N3" s="26" t="s">
        <v>16</v>
      </c>
      <c r="O3" s="26" t="s">
        <v>17</v>
      </c>
      <c r="P3" s="52"/>
      <c r="Q3" s="52"/>
      <c r="R3" s="28" t="s">
        <v>18</v>
      </c>
      <c r="S3" s="26" t="s">
        <v>19</v>
      </c>
      <c r="T3" s="52"/>
      <c r="U3" s="52"/>
    </row>
    <row r="4" spans="1:21" x14ac:dyDescent="0.3">
      <c r="A4" s="6">
        <v>1</v>
      </c>
      <c r="B4" s="29">
        <v>30</v>
      </c>
      <c r="C4" s="29">
        <v>92.671000000000006</v>
      </c>
      <c r="D4" s="6" t="s">
        <v>20</v>
      </c>
      <c r="E4" s="6" t="str">
        <f>_xlfn.CONCAT(B4,C4,D4)</f>
        <v>3092.671BHS</v>
      </c>
      <c r="F4" s="6">
        <v>2</v>
      </c>
      <c r="G4" s="30">
        <f>(C4-B4)*1000</f>
        <v>62671.000000000007</v>
      </c>
      <c r="H4" s="30">
        <f>0.25+0.15</f>
        <v>0.4</v>
      </c>
      <c r="I4" s="30"/>
      <c r="J4" s="30">
        <f>F4*G4*H4</f>
        <v>50136.80000000001</v>
      </c>
      <c r="K4" s="42" t="s">
        <v>21</v>
      </c>
      <c r="M4" s="6">
        <v>1</v>
      </c>
      <c r="N4" s="29">
        <v>30.88</v>
      </c>
      <c r="O4" s="29"/>
      <c r="P4" s="6" t="s">
        <v>20</v>
      </c>
      <c r="Q4" s="6">
        <v>2</v>
      </c>
      <c r="R4" s="30">
        <v>6</v>
      </c>
      <c r="S4" s="30">
        <v>1.5</v>
      </c>
      <c r="T4" s="30">
        <f t="shared" ref="T4:T67" si="0">Q4*R4*S4</f>
        <v>18</v>
      </c>
      <c r="U4" s="31" t="s">
        <v>22</v>
      </c>
    </row>
    <row r="5" spans="1:21" x14ac:dyDescent="0.3">
      <c r="A5" s="6">
        <v>2</v>
      </c>
      <c r="B5" s="29">
        <v>30.23</v>
      </c>
      <c r="C5" s="29">
        <v>30.25</v>
      </c>
      <c r="D5" s="6" t="s">
        <v>20</v>
      </c>
      <c r="E5" s="6" t="str">
        <f t="shared" ref="E5:E68" si="1">_xlfn.CONCAT(B5,C5,D5)</f>
        <v>30.2330.25BHS</v>
      </c>
      <c r="F5" s="6">
        <v>-2</v>
      </c>
      <c r="G5" s="30">
        <f t="shared" ref="G5:G46" si="2">(C5-B5)*1000</f>
        <v>19.999999999999574</v>
      </c>
      <c r="H5" s="30">
        <f t="shared" ref="H5:H68" si="3">0.25+0.15</f>
        <v>0.4</v>
      </c>
      <c r="I5" s="30"/>
      <c r="J5" s="30">
        <f t="shared" ref="J5:J95" si="4">F5*G5*H5</f>
        <v>-15.999999999999659</v>
      </c>
      <c r="K5" s="42" t="s">
        <v>23</v>
      </c>
      <c r="M5" s="6">
        <v>2</v>
      </c>
      <c r="N5" s="29">
        <v>32.89</v>
      </c>
      <c r="O5" s="29"/>
      <c r="P5" s="6" t="s">
        <v>20</v>
      </c>
      <c r="Q5" s="6">
        <v>2</v>
      </c>
      <c r="R5" s="30">
        <v>6</v>
      </c>
      <c r="S5" s="30">
        <v>1.5</v>
      </c>
      <c r="T5" s="30">
        <f t="shared" si="0"/>
        <v>18</v>
      </c>
      <c r="U5" s="31" t="s">
        <v>22</v>
      </c>
    </row>
    <row r="6" spans="1:21" x14ac:dyDescent="0.3">
      <c r="A6" s="6">
        <v>3</v>
      </c>
      <c r="B6" s="29">
        <v>32.57</v>
      </c>
      <c r="C6" s="29">
        <v>32.590000000000003</v>
      </c>
      <c r="D6" s="6" t="s">
        <v>20</v>
      </c>
      <c r="E6" s="6" t="str">
        <f t="shared" si="1"/>
        <v>32.5732.59BHS</v>
      </c>
      <c r="F6" s="6">
        <v>-2</v>
      </c>
      <c r="G6" s="30">
        <f t="shared" si="2"/>
        <v>20.000000000003126</v>
      </c>
      <c r="H6" s="30">
        <f t="shared" si="3"/>
        <v>0.4</v>
      </c>
      <c r="I6" s="30"/>
      <c r="J6" s="30">
        <f t="shared" si="4"/>
        <v>-16.000000000002501</v>
      </c>
      <c r="K6" s="42" t="s">
        <v>23</v>
      </c>
      <c r="M6" s="6">
        <v>3</v>
      </c>
      <c r="N6" s="29">
        <v>34.86</v>
      </c>
      <c r="O6" s="29"/>
      <c r="P6" s="6" t="s">
        <v>20</v>
      </c>
      <c r="Q6" s="6">
        <v>2</v>
      </c>
      <c r="R6" s="30">
        <v>6</v>
      </c>
      <c r="S6" s="30">
        <v>1.5</v>
      </c>
      <c r="T6" s="30">
        <f t="shared" si="0"/>
        <v>18</v>
      </c>
      <c r="U6" s="31" t="s">
        <v>22</v>
      </c>
    </row>
    <row r="7" spans="1:21" x14ac:dyDescent="0.3">
      <c r="A7" s="6">
        <v>4</v>
      </c>
      <c r="B7" s="29">
        <v>35.69</v>
      </c>
      <c r="C7" s="29">
        <v>35.71</v>
      </c>
      <c r="D7" s="6" t="s">
        <v>20</v>
      </c>
      <c r="E7" s="6" t="str">
        <f t="shared" si="1"/>
        <v>35.6935.71BHS</v>
      </c>
      <c r="F7" s="6">
        <v>-2</v>
      </c>
      <c r="G7" s="30">
        <f t="shared" si="2"/>
        <v>20.000000000003126</v>
      </c>
      <c r="H7" s="30">
        <f t="shared" si="3"/>
        <v>0.4</v>
      </c>
      <c r="I7" s="30"/>
      <c r="J7" s="30">
        <f t="shared" si="4"/>
        <v>-16.000000000002501</v>
      </c>
      <c r="K7" s="42" t="s">
        <v>23</v>
      </c>
      <c r="M7" s="6">
        <v>4</v>
      </c>
      <c r="N7" s="29">
        <v>35.340000000000003</v>
      </c>
      <c r="O7" s="29"/>
      <c r="P7" s="6" t="s">
        <v>20</v>
      </c>
      <c r="Q7" s="6">
        <v>2</v>
      </c>
      <c r="R7" s="30">
        <v>6</v>
      </c>
      <c r="S7" s="30">
        <v>1.5</v>
      </c>
      <c r="T7" s="30">
        <f t="shared" si="0"/>
        <v>18</v>
      </c>
      <c r="U7" s="31" t="s">
        <v>22</v>
      </c>
    </row>
    <row r="8" spans="1:21" x14ac:dyDescent="0.3">
      <c r="A8" s="6">
        <v>5</v>
      </c>
      <c r="B8" s="29">
        <v>37.6</v>
      </c>
      <c r="C8" s="29">
        <v>37.619999999999997</v>
      </c>
      <c r="D8" s="6" t="s">
        <v>20</v>
      </c>
      <c r="E8" s="6" t="str">
        <f t="shared" si="1"/>
        <v>37.637.62BHS</v>
      </c>
      <c r="F8" s="6">
        <v>-2</v>
      </c>
      <c r="G8" s="30">
        <f t="shared" si="2"/>
        <v>19.999999999996021</v>
      </c>
      <c r="H8" s="30">
        <f t="shared" si="3"/>
        <v>0.4</v>
      </c>
      <c r="I8" s="30"/>
      <c r="J8" s="30">
        <f t="shared" si="4"/>
        <v>-15.999999999996817</v>
      </c>
      <c r="K8" s="42" t="s">
        <v>23</v>
      </c>
      <c r="M8" s="6">
        <v>5</v>
      </c>
      <c r="N8" s="29">
        <v>35.564999999999998</v>
      </c>
      <c r="O8" s="29"/>
      <c r="P8" s="6" t="s">
        <v>20</v>
      </c>
      <c r="Q8" s="6">
        <v>2</v>
      </c>
      <c r="R8" s="30">
        <v>6</v>
      </c>
      <c r="S8" s="30">
        <v>1.5</v>
      </c>
      <c r="T8" s="30">
        <f t="shared" si="0"/>
        <v>18</v>
      </c>
      <c r="U8" s="31" t="s">
        <v>22</v>
      </c>
    </row>
    <row r="9" spans="1:21" x14ac:dyDescent="0.3">
      <c r="A9" s="6">
        <v>6</v>
      </c>
      <c r="B9" s="29">
        <v>41.61</v>
      </c>
      <c r="C9" s="29">
        <v>41.63</v>
      </c>
      <c r="D9" s="6" t="s">
        <v>20</v>
      </c>
      <c r="E9" s="6" t="str">
        <f t="shared" si="1"/>
        <v>41.6141.63BHS</v>
      </c>
      <c r="F9" s="6">
        <v>-2</v>
      </c>
      <c r="G9" s="30">
        <f t="shared" si="2"/>
        <v>20.000000000003126</v>
      </c>
      <c r="H9" s="30">
        <f t="shared" si="3"/>
        <v>0.4</v>
      </c>
      <c r="I9" s="30"/>
      <c r="J9" s="30">
        <f t="shared" si="4"/>
        <v>-16.000000000002501</v>
      </c>
      <c r="K9" s="42" t="s">
        <v>23</v>
      </c>
      <c r="M9" s="6">
        <v>6</v>
      </c>
      <c r="N9" s="29">
        <v>36.634999999999998</v>
      </c>
      <c r="O9" s="29"/>
      <c r="P9" s="6" t="s">
        <v>20</v>
      </c>
      <c r="Q9" s="6">
        <v>2</v>
      </c>
      <c r="R9" s="30">
        <v>6</v>
      </c>
      <c r="S9" s="30">
        <v>1.5</v>
      </c>
      <c r="T9" s="30">
        <f t="shared" si="0"/>
        <v>18</v>
      </c>
      <c r="U9" s="31" t="s">
        <v>22</v>
      </c>
    </row>
    <row r="10" spans="1:21" x14ac:dyDescent="0.3">
      <c r="A10" s="6">
        <v>7</v>
      </c>
      <c r="B10" s="29">
        <v>43.12</v>
      </c>
      <c r="C10" s="29">
        <v>43.14</v>
      </c>
      <c r="D10" s="6" t="s">
        <v>20</v>
      </c>
      <c r="E10" s="6" t="str">
        <f t="shared" si="1"/>
        <v>43.1243.14BHS</v>
      </c>
      <c r="F10" s="6">
        <v>-2</v>
      </c>
      <c r="G10" s="30">
        <f t="shared" si="2"/>
        <v>20.000000000003126</v>
      </c>
      <c r="H10" s="30">
        <f t="shared" si="3"/>
        <v>0.4</v>
      </c>
      <c r="I10" s="30"/>
      <c r="J10" s="30">
        <f t="shared" si="4"/>
        <v>-16.000000000002501</v>
      </c>
      <c r="K10" s="42" t="s">
        <v>23</v>
      </c>
      <c r="M10" s="6">
        <v>7</v>
      </c>
      <c r="N10" s="29">
        <v>37.575000000000003</v>
      </c>
      <c r="O10" s="29"/>
      <c r="P10" s="6" t="s">
        <v>20</v>
      </c>
      <c r="Q10" s="6">
        <v>2</v>
      </c>
      <c r="R10" s="30">
        <v>6</v>
      </c>
      <c r="S10" s="30">
        <v>1.5</v>
      </c>
      <c r="T10" s="30">
        <f t="shared" si="0"/>
        <v>18</v>
      </c>
      <c r="U10" s="31" t="s">
        <v>22</v>
      </c>
    </row>
    <row r="11" spans="1:21" x14ac:dyDescent="0.3">
      <c r="A11" s="6">
        <v>8</v>
      </c>
      <c r="B11" s="29">
        <v>44.47</v>
      </c>
      <c r="C11" s="29">
        <v>44.49</v>
      </c>
      <c r="D11" s="6" t="s">
        <v>20</v>
      </c>
      <c r="E11" s="6" t="str">
        <f t="shared" si="1"/>
        <v>44.4744.49BHS</v>
      </c>
      <c r="F11" s="6">
        <v>-2</v>
      </c>
      <c r="G11" s="30">
        <f t="shared" si="2"/>
        <v>20.000000000003126</v>
      </c>
      <c r="H11" s="30">
        <f t="shared" si="3"/>
        <v>0.4</v>
      </c>
      <c r="I11" s="30"/>
      <c r="J11" s="30">
        <f t="shared" si="4"/>
        <v>-16.000000000002501</v>
      </c>
      <c r="K11" s="42" t="s">
        <v>23</v>
      </c>
      <c r="M11" s="6">
        <v>8</v>
      </c>
      <c r="N11" s="29">
        <v>38.39</v>
      </c>
      <c r="O11" s="29"/>
      <c r="P11" s="6" t="s">
        <v>20</v>
      </c>
      <c r="Q11" s="6">
        <v>2</v>
      </c>
      <c r="R11" s="30">
        <v>6</v>
      </c>
      <c r="S11" s="30">
        <v>1.5</v>
      </c>
      <c r="T11" s="30">
        <f t="shared" si="0"/>
        <v>18</v>
      </c>
      <c r="U11" s="31" t="s">
        <v>22</v>
      </c>
    </row>
    <row r="12" spans="1:21" x14ac:dyDescent="0.3">
      <c r="A12" s="6">
        <v>9</v>
      </c>
      <c r="B12" s="29">
        <v>47.46</v>
      </c>
      <c r="C12" s="29">
        <v>47.48</v>
      </c>
      <c r="D12" s="6" t="s">
        <v>20</v>
      </c>
      <c r="E12" s="6" t="str">
        <f t="shared" si="1"/>
        <v>47.4647.48BHS</v>
      </c>
      <c r="F12" s="6">
        <v>-2</v>
      </c>
      <c r="G12" s="30">
        <f t="shared" si="2"/>
        <v>19.999999999996021</v>
      </c>
      <c r="H12" s="30">
        <f t="shared" si="3"/>
        <v>0.4</v>
      </c>
      <c r="I12" s="30"/>
      <c r="J12" s="30">
        <f t="shared" si="4"/>
        <v>-15.999999999996817</v>
      </c>
      <c r="K12" s="42" t="s">
        <v>23</v>
      </c>
      <c r="M12" s="6">
        <v>9</v>
      </c>
      <c r="N12" s="29">
        <v>39.19</v>
      </c>
      <c r="O12" s="29"/>
      <c r="P12" s="6" t="s">
        <v>20</v>
      </c>
      <c r="Q12" s="6">
        <v>2</v>
      </c>
      <c r="R12" s="30">
        <v>6</v>
      </c>
      <c r="S12" s="30">
        <v>1.5</v>
      </c>
      <c r="T12" s="30">
        <f t="shared" si="0"/>
        <v>18</v>
      </c>
      <c r="U12" s="31" t="s">
        <v>22</v>
      </c>
    </row>
    <row r="13" spans="1:21" x14ac:dyDescent="0.3">
      <c r="A13" s="6">
        <v>10</v>
      </c>
      <c r="B13" s="29">
        <v>48.72</v>
      </c>
      <c r="C13" s="29">
        <v>48.74</v>
      </c>
      <c r="D13" s="6" t="s">
        <v>20</v>
      </c>
      <c r="E13" s="6" t="str">
        <f t="shared" si="1"/>
        <v>48.7248.74BHS</v>
      </c>
      <c r="F13" s="6">
        <v>-2</v>
      </c>
      <c r="G13" s="30">
        <f t="shared" si="2"/>
        <v>20.000000000003126</v>
      </c>
      <c r="H13" s="30">
        <f t="shared" si="3"/>
        <v>0.4</v>
      </c>
      <c r="I13" s="30"/>
      <c r="J13" s="30">
        <f t="shared" si="4"/>
        <v>-16.000000000002501</v>
      </c>
      <c r="K13" s="42" t="s">
        <v>23</v>
      </c>
      <c r="M13" s="6">
        <v>10</v>
      </c>
      <c r="N13" s="29">
        <v>39.302999999999997</v>
      </c>
      <c r="O13" s="29"/>
      <c r="P13" s="6" t="s">
        <v>20</v>
      </c>
      <c r="Q13" s="6">
        <v>2</v>
      </c>
      <c r="R13" s="30">
        <v>6</v>
      </c>
      <c r="S13" s="30">
        <v>1.5</v>
      </c>
      <c r="T13" s="30">
        <f t="shared" si="0"/>
        <v>18</v>
      </c>
      <c r="U13" s="31" t="s">
        <v>22</v>
      </c>
    </row>
    <row r="14" spans="1:21" x14ac:dyDescent="0.3">
      <c r="A14" s="6">
        <v>11</v>
      </c>
      <c r="B14" s="29">
        <v>49.91</v>
      </c>
      <c r="C14" s="29">
        <v>49.93</v>
      </c>
      <c r="D14" s="6" t="s">
        <v>20</v>
      </c>
      <c r="E14" s="6" t="str">
        <f t="shared" si="1"/>
        <v>49.9149.93BHS</v>
      </c>
      <c r="F14" s="6">
        <v>-2</v>
      </c>
      <c r="G14" s="30">
        <f t="shared" si="2"/>
        <v>20.000000000003126</v>
      </c>
      <c r="H14" s="30">
        <f t="shared" si="3"/>
        <v>0.4</v>
      </c>
      <c r="I14" s="30"/>
      <c r="J14" s="30">
        <f t="shared" si="4"/>
        <v>-16.000000000002501</v>
      </c>
      <c r="K14" s="42" t="s">
        <v>23</v>
      </c>
      <c r="M14" s="6">
        <v>11</v>
      </c>
      <c r="N14" s="29">
        <v>40</v>
      </c>
      <c r="O14" s="29"/>
      <c r="P14" s="6" t="s">
        <v>20</v>
      </c>
      <c r="Q14" s="6">
        <v>2</v>
      </c>
      <c r="R14" s="30">
        <v>6</v>
      </c>
      <c r="S14" s="30">
        <v>1.5</v>
      </c>
      <c r="T14" s="30">
        <f t="shared" si="0"/>
        <v>18</v>
      </c>
      <c r="U14" s="31" t="s">
        <v>22</v>
      </c>
    </row>
    <row r="15" spans="1:21" x14ac:dyDescent="0.3">
      <c r="A15" s="6">
        <v>12</v>
      </c>
      <c r="B15" s="29">
        <v>51.81</v>
      </c>
      <c r="C15" s="29">
        <v>51.83</v>
      </c>
      <c r="D15" s="6" t="s">
        <v>20</v>
      </c>
      <c r="E15" s="6" t="str">
        <f t="shared" si="1"/>
        <v>51.8151.83BHS</v>
      </c>
      <c r="F15" s="6">
        <v>-2</v>
      </c>
      <c r="G15" s="30">
        <f t="shared" si="2"/>
        <v>19.999999999996021</v>
      </c>
      <c r="H15" s="30">
        <f t="shared" si="3"/>
        <v>0.4</v>
      </c>
      <c r="I15" s="30"/>
      <c r="J15" s="30">
        <f t="shared" si="4"/>
        <v>-15.999999999996817</v>
      </c>
      <c r="K15" s="42" t="s">
        <v>23</v>
      </c>
      <c r="M15" s="6">
        <v>12</v>
      </c>
      <c r="N15" s="29">
        <v>40.32</v>
      </c>
      <c r="O15" s="29"/>
      <c r="P15" s="6" t="s">
        <v>20</v>
      </c>
      <c r="Q15" s="6">
        <v>2</v>
      </c>
      <c r="R15" s="30">
        <v>6</v>
      </c>
      <c r="S15" s="30">
        <v>1.5</v>
      </c>
      <c r="T15" s="30">
        <f t="shared" si="0"/>
        <v>18</v>
      </c>
      <c r="U15" s="31" t="s">
        <v>22</v>
      </c>
    </row>
    <row r="16" spans="1:21" x14ac:dyDescent="0.3">
      <c r="A16" s="6">
        <v>13</v>
      </c>
      <c r="B16" s="29">
        <v>53.53</v>
      </c>
      <c r="C16" s="29">
        <v>53.55</v>
      </c>
      <c r="D16" s="6" t="s">
        <v>20</v>
      </c>
      <c r="E16" s="6" t="str">
        <f t="shared" si="1"/>
        <v>53.5353.55BHS</v>
      </c>
      <c r="F16" s="6">
        <v>-2</v>
      </c>
      <c r="G16" s="30">
        <f t="shared" si="2"/>
        <v>19.999999999996021</v>
      </c>
      <c r="H16" s="30">
        <f t="shared" si="3"/>
        <v>0.4</v>
      </c>
      <c r="I16" s="30"/>
      <c r="J16" s="30">
        <f t="shared" si="4"/>
        <v>-15.999999999996817</v>
      </c>
      <c r="K16" s="42" t="s">
        <v>23</v>
      </c>
      <c r="M16" s="6">
        <v>13</v>
      </c>
      <c r="N16" s="29">
        <v>40.515000000000001</v>
      </c>
      <c r="O16" s="29"/>
      <c r="P16" s="6" t="s">
        <v>20</v>
      </c>
      <c r="Q16" s="6">
        <v>2</v>
      </c>
      <c r="R16" s="30">
        <v>6</v>
      </c>
      <c r="S16" s="30">
        <v>1.5</v>
      </c>
      <c r="T16" s="30">
        <f t="shared" si="0"/>
        <v>18</v>
      </c>
      <c r="U16" s="31" t="s">
        <v>22</v>
      </c>
    </row>
    <row r="17" spans="1:21" x14ac:dyDescent="0.3">
      <c r="A17" s="6">
        <v>14</v>
      </c>
      <c r="B17" s="29">
        <v>55.09</v>
      </c>
      <c r="C17" s="29">
        <v>55.11</v>
      </c>
      <c r="D17" s="6" t="s">
        <v>20</v>
      </c>
      <c r="E17" s="6" t="str">
        <f t="shared" si="1"/>
        <v>55.0955.11BHS</v>
      </c>
      <c r="F17" s="6">
        <v>-2</v>
      </c>
      <c r="G17" s="30">
        <f t="shared" si="2"/>
        <v>19.999999999996021</v>
      </c>
      <c r="H17" s="30">
        <f t="shared" si="3"/>
        <v>0.4</v>
      </c>
      <c r="I17" s="30"/>
      <c r="J17" s="30">
        <f t="shared" si="4"/>
        <v>-15.999999999996817</v>
      </c>
      <c r="K17" s="42" t="s">
        <v>23</v>
      </c>
      <c r="M17" s="6">
        <v>14</v>
      </c>
      <c r="N17" s="29">
        <v>42.76</v>
      </c>
      <c r="O17" s="29"/>
      <c r="P17" s="6" t="s">
        <v>20</v>
      </c>
      <c r="Q17" s="6">
        <v>2</v>
      </c>
      <c r="R17" s="30">
        <v>6</v>
      </c>
      <c r="S17" s="30">
        <v>1.5</v>
      </c>
      <c r="T17" s="30">
        <f t="shared" si="0"/>
        <v>18</v>
      </c>
      <c r="U17" s="31" t="s">
        <v>22</v>
      </c>
    </row>
    <row r="18" spans="1:21" x14ac:dyDescent="0.3">
      <c r="A18" s="6">
        <v>15</v>
      </c>
      <c r="B18" s="29">
        <v>56.77</v>
      </c>
      <c r="C18" s="29">
        <v>56.79</v>
      </c>
      <c r="D18" s="6" t="s">
        <v>20</v>
      </c>
      <c r="E18" s="6" t="str">
        <f t="shared" si="1"/>
        <v>56.7756.79BHS</v>
      </c>
      <c r="F18" s="6">
        <v>-2</v>
      </c>
      <c r="G18" s="30">
        <f t="shared" si="2"/>
        <v>19.999999999996021</v>
      </c>
      <c r="H18" s="30">
        <f t="shared" si="3"/>
        <v>0.4</v>
      </c>
      <c r="I18" s="30"/>
      <c r="J18" s="30">
        <f t="shared" si="4"/>
        <v>-15.999999999996817</v>
      </c>
      <c r="K18" s="42" t="s">
        <v>23</v>
      </c>
      <c r="M18" s="6">
        <v>15</v>
      </c>
      <c r="N18" s="29">
        <v>43.674999999999997</v>
      </c>
      <c r="O18" s="29"/>
      <c r="P18" s="6" t="s">
        <v>20</v>
      </c>
      <c r="Q18" s="6">
        <v>2</v>
      </c>
      <c r="R18" s="30">
        <v>6</v>
      </c>
      <c r="S18" s="30">
        <v>1.5</v>
      </c>
      <c r="T18" s="30">
        <f t="shared" si="0"/>
        <v>18</v>
      </c>
      <c r="U18" s="31" t="s">
        <v>22</v>
      </c>
    </row>
    <row r="19" spans="1:21" x14ac:dyDescent="0.3">
      <c r="A19" s="6">
        <v>16</v>
      </c>
      <c r="B19" s="29">
        <v>57.61</v>
      </c>
      <c r="C19" s="29">
        <v>57.64</v>
      </c>
      <c r="D19" s="6" t="s">
        <v>20</v>
      </c>
      <c r="E19" s="6" t="str">
        <f t="shared" si="1"/>
        <v>57.6157.64BHS</v>
      </c>
      <c r="F19" s="6">
        <v>-2</v>
      </c>
      <c r="G19" s="30">
        <f t="shared" si="2"/>
        <v>30.000000000001137</v>
      </c>
      <c r="H19" s="30">
        <f t="shared" si="3"/>
        <v>0.4</v>
      </c>
      <c r="I19" s="30"/>
      <c r="J19" s="30">
        <f t="shared" si="4"/>
        <v>-24.000000000000909</v>
      </c>
      <c r="K19" s="42" t="s">
        <v>23</v>
      </c>
      <c r="M19" s="6">
        <v>16</v>
      </c>
      <c r="N19" s="29">
        <v>47.55</v>
      </c>
      <c r="O19" s="29"/>
      <c r="P19" s="6" t="s">
        <v>20</v>
      </c>
      <c r="Q19" s="6">
        <v>2</v>
      </c>
      <c r="R19" s="30">
        <v>6</v>
      </c>
      <c r="S19" s="30">
        <v>1.5</v>
      </c>
      <c r="T19" s="30">
        <f t="shared" si="0"/>
        <v>18</v>
      </c>
      <c r="U19" s="31" t="s">
        <v>22</v>
      </c>
    </row>
    <row r="20" spans="1:21" x14ac:dyDescent="0.3">
      <c r="A20" s="6">
        <v>17</v>
      </c>
      <c r="B20" s="29">
        <v>60.25</v>
      </c>
      <c r="C20" s="29">
        <v>60.28</v>
      </c>
      <c r="D20" s="6" t="s">
        <v>20</v>
      </c>
      <c r="E20" s="6" t="str">
        <f t="shared" si="1"/>
        <v>60.2560.28BHS</v>
      </c>
      <c r="F20" s="6">
        <v>-2</v>
      </c>
      <c r="G20" s="30">
        <f t="shared" si="2"/>
        <v>30.000000000001137</v>
      </c>
      <c r="H20" s="30">
        <f t="shared" si="3"/>
        <v>0.4</v>
      </c>
      <c r="I20" s="30"/>
      <c r="J20" s="30">
        <f t="shared" si="4"/>
        <v>-24.000000000000909</v>
      </c>
      <c r="K20" s="42" t="s">
        <v>23</v>
      </c>
      <c r="M20" s="6">
        <v>17</v>
      </c>
      <c r="N20" s="29">
        <v>47.68</v>
      </c>
      <c r="O20" s="29"/>
      <c r="P20" s="6" t="s">
        <v>20</v>
      </c>
      <c r="Q20" s="6">
        <v>2</v>
      </c>
      <c r="R20" s="30">
        <v>6</v>
      </c>
      <c r="S20" s="30">
        <v>1.5</v>
      </c>
      <c r="T20" s="30">
        <f t="shared" si="0"/>
        <v>18</v>
      </c>
      <c r="U20" s="31" t="s">
        <v>22</v>
      </c>
    </row>
    <row r="21" spans="1:21" x14ac:dyDescent="0.3">
      <c r="A21" s="6">
        <v>18</v>
      </c>
      <c r="B21" s="29">
        <v>62</v>
      </c>
      <c r="C21" s="29">
        <v>62.02</v>
      </c>
      <c r="D21" s="6" t="s">
        <v>20</v>
      </c>
      <c r="E21" s="6" t="str">
        <f t="shared" si="1"/>
        <v>6262.02BHS</v>
      </c>
      <c r="F21" s="6">
        <v>-2</v>
      </c>
      <c r="G21" s="30">
        <f t="shared" si="2"/>
        <v>20.000000000003126</v>
      </c>
      <c r="H21" s="30">
        <f t="shared" si="3"/>
        <v>0.4</v>
      </c>
      <c r="I21" s="30"/>
      <c r="J21" s="30">
        <f t="shared" si="4"/>
        <v>-16.000000000002501</v>
      </c>
      <c r="K21" s="42" t="s">
        <v>23</v>
      </c>
      <c r="M21" s="6">
        <v>18</v>
      </c>
      <c r="N21" s="29">
        <v>47.784999999999997</v>
      </c>
      <c r="O21" s="29"/>
      <c r="P21" s="6" t="s">
        <v>20</v>
      </c>
      <c r="Q21" s="6">
        <v>2</v>
      </c>
      <c r="R21" s="30">
        <v>6</v>
      </c>
      <c r="S21" s="30">
        <v>1.5</v>
      </c>
      <c r="T21" s="30">
        <f t="shared" si="0"/>
        <v>18</v>
      </c>
      <c r="U21" s="31" t="s">
        <v>22</v>
      </c>
    </row>
    <row r="22" spans="1:21" x14ac:dyDescent="0.3">
      <c r="A22" s="6">
        <v>19</v>
      </c>
      <c r="B22" s="29">
        <v>63.18</v>
      </c>
      <c r="C22" s="29">
        <v>63.2</v>
      </c>
      <c r="D22" s="6" t="s">
        <v>20</v>
      </c>
      <c r="E22" s="6" t="str">
        <f t="shared" si="1"/>
        <v>63.1863.2BHS</v>
      </c>
      <c r="F22" s="6">
        <v>-2</v>
      </c>
      <c r="G22" s="30">
        <f t="shared" si="2"/>
        <v>20.000000000003126</v>
      </c>
      <c r="H22" s="30">
        <f t="shared" si="3"/>
        <v>0.4</v>
      </c>
      <c r="I22" s="30"/>
      <c r="J22" s="30">
        <f t="shared" si="4"/>
        <v>-16.000000000002501</v>
      </c>
      <c r="K22" s="42" t="s">
        <v>23</v>
      </c>
      <c r="M22" s="6">
        <v>19</v>
      </c>
      <c r="N22" s="29">
        <v>52.78</v>
      </c>
      <c r="O22" s="29"/>
      <c r="P22" s="6" t="s">
        <v>20</v>
      </c>
      <c r="Q22" s="6">
        <v>2</v>
      </c>
      <c r="R22" s="30">
        <v>6</v>
      </c>
      <c r="S22" s="30">
        <v>1.5</v>
      </c>
      <c r="T22" s="30">
        <f t="shared" si="0"/>
        <v>18</v>
      </c>
      <c r="U22" s="31" t="s">
        <v>22</v>
      </c>
    </row>
    <row r="23" spans="1:21" x14ac:dyDescent="0.3">
      <c r="A23" s="6">
        <v>20</v>
      </c>
      <c r="B23" s="29">
        <v>65.040000000000006</v>
      </c>
      <c r="C23" s="29">
        <v>65.06</v>
      </c>
      <c r="D23" s="6" t="s">
        <v>20</v>
      </c>
      <c r="E23" s="6" t="str">
        <f t="shared" si="1"/>
        <v>65.0465.06BHS</v>
      </c>
      <c r="F23" s="6">
        <v>-2</v>
      </c>
      <c r="G23" s="30">
        <f t="shared" si="2"/>
        <v>19.999999999996021</v>
      </c>
      <c r="H23" s="30">
        <f t="shared" si="3"/>
        <v>0.4</v>
      </c>
      <c r="I23" s="30"/>
      <c r="J23" s="30">
        <f t="shared" si="4"/>
        <v>-15.999999999996817</v>
      </c>
      <c r="K23" s="42" t="s">
        <v>23</v>
      </c>
      <c r="M23" s="6">
        <v>20</v>
      </c>
      <c r="N23" s="29">
        <v>53.064999999999998</v>
      </c>
      <c r="O23" s="29"/>
      <c r="P23" s="6" t="s">
        <v>20</v>
      </c>
      <c r="Q23" s="6">
        <v>2</v>
      </c>
      <c r="R23" s="30">
        <v>6</v>
      </c>
      <c r="S23" s="30">
        <v>1.5</v>
      </c>
      <c r="T23" s="30">
        <f t="shared" si="0"/>
        <v>18</v>
      </c>
      <c r="U23" s="31" t="s">
        <v>22</v>
      </c>
    </row>
    <row r="24" spans="1:21" x14ac:dyDescent="0.3">
      <c r="A24" s="6">
        <v>21</v>
      </c>
      <c r="B24" s="29">
        <v>65.959999999999994</v>
      </c>
      <c r="C24" s="29">
        <v>66</v>
      </c>
      <c r="D24" s="6" t="s">
        <v>20</v>
      </c>
      <c r="E24" s="6" t="str">
        <f t="shared" si="1"/>
        <v>65.9666BHS</v>
      </c>
      <c r="F24" s="6">
        <v>-2</v>
      </c>
      <c r="G24" s="30">
        <f t="shared" si="2"/>
        <v>40.000000000006253</v>
      </c>
      <c r="H24" s="30">
        <f t="shared" si="3"/>
        <v>0.4</v>
      </c>
      <c r="I24" s="30"/>
      <c r="J24" s="30">
        <f t="shared" si="4"/>
        <v>-32.000000000005002</v>
      </c>
      <c r="K24" s="42" t="s">
        <v>23</v>
      </c>
      <c r="M24" s="6">
        <v>21</v>
      </c>
      <c r="N24" s="29">
        <v>54.02</v>
      </c>
      <c r="O24" s="29"/>
      <c r="P24" s="6" t="s">
        <v>20</v>
      </c>
      <c r="Q24" s="6">
        <v>2</v>
      </c>
      <c r="R24" s="30">
        <v>6</v>
      </c>
      <c r="S24" s="30">
        <v>1.5</v>
      </c>
      <c r="T24" s="30">
        <f t="shared" si="0"/>
        <v>18</v>
      </c>
      <c r="U24" s="31" t="s">
        <v>22</v>
      </c>
    </row>
    <row r="25" spans="1:21" x14ac:dyDescent="0.3">
      <c r="A25" s="6">
        <v>22</v>
      </c>
      <c r="B25" s="29">
        <v>66.42</v>
      </c>
      <c r="C25" s="29">
        <v>66.44</v>
      </c>
      <c r="D25" s="6" t="s">
        <v>20</v>
      </c>
      <c r="E25" s="6" t="str">
        <f t="shared" si="1"/>
        <v>66.4266.44BHS</v>
      </c>
      <c r="F25" s="6">
        <v>-2</v>
      </c>
      <c r="G25" s="30">
        <f t="shared" si="2"/>
        <v>19.999999999996021</v>
      </c>
      <c r="H25" s="30">
        <f t="shared" si="3"/>
        <v>0.4</v>
      </c>
      <c r="I25" s="30"/>
      <c r="J25" s="30">
        <f t="shared" si="4"/>
        <v>-15.999999999996817</v>
      </c>
      <c r="K25" s="42" t="s">
        <v>23</v>
      </c>
      <c r="M25" s="6">
        <v>22</v>
      </c>
      <c r="N25" s="29">
        <v>54.35</v>
      </c>
      <c r="O25" s="29"/>
      <c r="P25" s="6" t="s">
        <v>20</v>
      </c>
      <c r="Q25" s="6">
        <v>2</v>
      </c>
      <c r="R25" s="30">
        <v>8</v>
      </c>
      <c r="S25" s="30">
        <v>1.5</v>
      </c>
      <c r="T25" s="30">
        <f t="shared" si="0"/>
        <v>24</v>
      </c>
      <c r="U25" s="31" t="s">
        <v>22</v>
      </c>
    </row>
    <row r="26" spans="1:21" x14ac:dyDescent="0.3">
      <c r="A26" s="6">
        <v>23</v>
      </c>
      <c r="B26" s="29">
        <v>67.77</v>
      </c>
      <c r="C26" s="29">
        <v>67.790000000000006</v>
      </c>
      <c r="D26" s="6" t="s">
        <v>20</v>
      </c>
      <c r="E26" s="6" t="str">
        <f t="shared" si="1"/>
        <v>67.7767.79BHS</v>
      </c>
      <c r="F26" s="6">
        <v>-2</v>
      </c>
      <c r="G26" s="30">
        <f t="shared" si="2"/>
        <v>20.000000000010232</v>
      </c>
      <c r="H26" s="30">
        <f t="shared" si="3"/>
        <v>0.4</v>
      </c>
      <c r="I26" s="30"/>
      <c r="J26" s="30">
        <f t="shared" si="4"/>
        <v>-16.000000000008185</v>
      </c>
      <c r="K26" s="42" t="s">
        <v>23</v>
      </c>
      <c r="M26" s="6">
        <v>23</v>
      </c>
      <c r="N26" s="29">
        <v>60.47</v>
      </c>
      <c r="O26" s="29"/>
      <c r="P26" s="6" t="s">
        <v>20</v>
      </c>
      <c r="Q26" s="6">
        <v>2</v>
      </c>
      <c r="R26" s="30">
        <v>6</v>
      </c>
      <c r="S26" s="30">
        <v>1.5</v>
      </c>
      <c r="T26" s="30">
        <f t="shared" si="0"/>
        <v>18</v>
      </c>
      <c r="U26" s="31" t="s">
        <v>22</v>
      </c>
    </row>
    <row r="27" spans="1:21" x14ac:dyDescent="0.3">
      <c r="A27" s="6">
        <v>24</v>
      </c>
      <c r="B27" s="29">
        <v>69.510000000000005</v>
      </c>
      <c r="C27" s="29">
        <v>69.53</v>
      </c>
      <c r="D27" s="6" t="s">
        <v>20</v>
      </c>
      <c r="E27" s="6" t="str">
        <f t="shared" si="1"/>
        <v>69.5169.53BHS</v>
      </c>
      <c r="F27" s="6">
        <v>-2</v>
      </c>
      <c r="G27" s="30">
        <f t="shared" si="2"/>
        <v>19.999999999996021</v>
      </c>
      <c r="H27" s="30">
        <f t="shared" si="3"/>
        <v>0.4</v>
      </c>
      <c r="I27" s="30"/>
      <c r="J27" s="30">
        <f t="shared" si="4"/>
        <v>-15.999999999996817</v>
      </c>
      <c r="K27" s="42" t="s">
        <v>23</v>
      </c>
      <c r="M27" s="6">
        <v>24</v>
      </c>
      <c r="N27" s="29">
        <v>60.9</v>
      </c>
      <c r="O27" s="29"/>
      <c r="P27" s="6" t="s">
        <v>20</v>
      </c>
      <c r="Q27" s="6">
        <v>2</v>
      </c>
      <c r="R27" s="30">
        <v>6</v>
      </c>
      <c r="S27" s="30">
        <v>1.5</v>
      </c>
      <c r="T27" s="30">
        <f t="shared" si="0"/>
        <v>18</v>
      </c>
      <c r="U27" s="31" t="s">
        <v>22</v>
      </c>
    </row>
    <row r="28" spans="1:21" x14ac:dyDescent="0.3">
      <c r="A28" s="6">
        <v>25</v>
      </c>
      <c r="B28" s="29">
        <v>70.31</v>
      </c>
      <c r="C28" s="29">
        <v>70.33</v>
      </c>
      <c r="D28" s="6" t="s">
        <v>20</v>
      </c>
      <c r="E28" s="6" t="str">
        <f t="shared" si="1"/>
        <v>70.3170.33BHS</v>
      </c>
      <c r="F28" s="6">
        <v>-2</v>
      </c>
      <c r="G28" s="30">
        <f t="shared" si="2"/>
        <v>19.999999999996021</v>
      </c>
      <c r="H28" s="30">
        <f t="shared" si="3"/>
        <v>0.4</v>
      </c>
      <c r="I28" s="30"/>
      <c r="J28" s="30">
        <f t="shared" si="4"/>
        <v>-15.999999999996817</v>
      </c>
      <c r="K28" s="42" t="s">
        <v>23</v>
      </c>
      <c r="M28" s="6">
        <v>25</v>
      </c>
      <c r="N28" s="29">
        <v>60.97</v>
      </c>
      <c r="O28" s="29"/>
      <c r="P28" s="6" t="s">
        <v>20</v>
      </c>
      <c r="Q28" s="6">
        <v>2</v>
      </c>
      <c r="R28" s="30">
        <v>8</v>
      </c>
      <c r="S28" s="30">
        <v>1.5</v>
      </c>
      <c r="T28" s="30">
        <f t="shared" si="0"/>
        <v>24</v>
      </c>
      <c r="U28" s="31" t="s">
        <v>22</v>
      </c>
    </row>
    <row r="29" spans="1:21" x14ac:dyDescent="0.3">
      <c r="A29" s="6">
        <v>26</v>
      </c>
      <c r="B29" s="29">
        <v>70.650000000000006</v>
      </c>
      <c r="C29" s="29">
        <v>70.67</v>
      </c>
      <c r="D29" s="6" t="s">
        <v>20</v>
      </c>
      <c r="E29" s="6" t="str">
        <f t="shared" si="1"/>
        <v>70.6570.67BHS</v>
      </c>
      <c r="F29" s="6">
        <v>-2</v>
      </c>
      <c r="G29" s="30">
        <f t="shared" si="2"/>
        <v>19.999999999996021</v>
      </c>
      <c r="H29" s="30">
        <f t="shared" si="3"/>
        <v>0.4</v>
      </c>
      <c r="I29" s="30"/>
      <c r="J29" s="30">
        <f t="shared" si="4"/>
        <v>-15.999999999996817</v>
      </c>
      <c r="K29" s="42" t="s">
        <v>23</v>
      </c>
      <c r="M29" s="6">
        <v>26</v>
      </c>
      <c r="N29" s="29">
        <v>61.2</v>
      </c>
      <c r="O29" s="29"/>
      <c r="P29" s="6" t="s">
        <v>20</v>
      </c>
      <c r="Q29" s="6">
        <v>2</v>
      </c>
      <c r="R29" s="30">
        <v>6</v>
      </c>
      <c r="S29" s="30">
        <v>1.5</v>
      </c>
      <c r="T29" s="30">
        <f t="shared" si="0"/>
        <v>18</v>
      </c>
      <c r="U29" s="31" t="s">
        <v>22</v>
      </c>
    </row>
    <row r="30" spans="1:21" x14ac:dyDescent="0.3">
      <c r="A30" s="6">
        <v>27</v>
      </c>
      <c r="B30" s="29">
        <v>72.47</v>
      </c>
      <c r="C30" s="29">
        <v>72.489999999999995</v>
      </c>
      <c r="D30" s="6" t="s">
        <v>20</v>
      </c>
      <c r="E30" s="6" t="str">
        <f t="shared" si="1"/>
        <v>72.4772.49BHS</v>
      </c>
      <c r="F30" s="6">
        <v>-2</v>
      </c>
      <c r="G30" s="30">
        <f t="shared" si="2"/>
        <v>19.999999999996021</v>
      </c>
      <c r="H30" s="30">
        <f t="shared" si="3"/>
        <v>0.4</v>
      </c>
      <c r="I30" s="30"/>
      <c r="J30" s="30">
        <f t="shared" si="4"/>
        <v>-15.999999999996817</v>
      </c>
      <c r="K30" s="42" t="s">
        <v>23</v>
      </c>
      <c r="M30" s="6">
        <v>27</v>
      </c>
      <c r="N30" s="29">
        <v>61.82</v>
      </c>
      <c r="O30" s="29"/>
      <c r="P30" s="6" t="s">
        <v>20</v>
      </c>
      <c r="Q30" s="6">
        <v>2</v>
      </c>
      <c r="R30" s="30">
        <v>6</v>
      </c>
      <c r="S30" s="30">
        <v>1.5</v>
      </c>
      <c r="T30" s="30">
        <f t="shared" si="0"/>
        <v>18</v>
      </c>
      <c r="U30" s="31" t="s">
        <v>22</v>
      </c>
    </row>
    <row r="31" spans="1:21" x14ac:dyDescent="0.3">
      <c r="A31" s="6">
        <v>28</v>
      </c>
      <c r="B31" s="29">
        <v>74.239999999999995</v>
      </c>
      <c r="C31" s="29">
        <v>74.260000000000005</v>
      </c>
      <c r="D31" s="6" t="s">
        <v>20</v>
      </c>
      <c r="E31" s="6" t="str">
        <f t="shared" si="1"/>
        <v>74.2474.26BHS</v>
      </c>
      <c r="F31" s="6">
        <v>-2</v>
      </c>
      <c r="G31" s="30">
        <f t="shared" si="2"/>
        <v>20.000000000010232</v>
      </c>
      <c r="H31" s="30">
        <f t="shared" si="3"/>
        <v>0.4</v>
      </c>
      <c r="I31" s="30"/>
      <c r="J31" s="30">
        <f t="shared" si="4"/>
        <v>-16.000000000008185</v>
      </c>
      <c r="K31" s="42" t="s">
        <v>23</v>
      </c>
      <c r="M31" s="6">
        <v>28</v>
      </c>
      <c r="N31" s="29">
        <v>63.7</v>
      </c>
      <c r="O31" s="29"/>
      <c r="P31" s="6" t="s">
        <v>20</v>
      </c>
      <c r="Q31" s="6">
        <v>2</v>
      </c>
      <c r="R31" s="30">
        <v>6</v>
      </c>
      <c r="S31" s="30">
        <v>1.5</v>
      </c>
      <c r="T31" s="30">
        <f t="shared" si="0"/>
        <v>18</v>
      </c>
      <c r="U31" s="31" t="s">
        <v>22</v>
      </c>
    </row>
    <row r="32" spans="1:21" x14ac:dyDescent="0.3">
      <c r="A32" s="6">
        <v>29</v>
      </c>
      <c r="B32" s="29">
        <v>75.63</v>
      </c>
      <c r="C32" s="29">
        <v>75.650000000000006</v>
      </c>
      <c r="D32" s="6" t="s">
        <v>20</v>
      </c>
      <c r="E32" s="6" t="str">
        <f t="shared" si="1"/>
        <v>75.6375.65BHS</v>
      </c>
      <c r="F32" s="6">
        <v>-2</v>
      </c>
      <c r="G32" s="30">
        <f t="shared" si="2"/>
        <v>20.000000000010232</v>
      </c>
      <c r="H32" s="30">
        <f t="shared" si="3"/>
        <v>0.4</v>
      </c>
      <c r="I32" s="30"/>
      <c r="J32" s="30">
        <f t="shared" si="4"/>
        <v>-16.000000000008185</v>
      </c>
      <c r="K32" s="42" t="s">
        <v>23</v>
      </c>
      <c r="M32" s="6">
        <v>29</v>
      </c>
      <c r="N32" s="29">
        <v>64.272000000000006</v>
      </c>
      <c r="O32" s="29"/>
      <c r="P32" s="6" t="s">
        <v>20</v>
      </c>
      <c r="Q32" s="6">
        <v>2</v>
      </c>
      <c r="R32" s="30">
        <v>6</v>
      </c>
      <c r="S32" s="30">
        <v>1.5</v>
      </c>
      <c r="T32" s="30">
        <f t="shared" si="0"/>
        <v>18</v>
      </c>
      <c r="U32" s="31" t="s">
        <v>22</v>
      </c>
    </row>
    <row r="33" spans="1:21" x14ac:dyDescent="0.3">
      <c r="A33" s="6">
        <v>30</v>
      </c>
      <c r="B33" s="29">
        <v>77.3</v>
      </c>
      <c r="C33" s="29">
        <v>77.319999999999993</v>
      </c>
      <c r="D33" s="6" t="s">
        <v>20</v>
      </c>
      <c r="E33" s="6" t="str">
        <f t="shared" si="1"/>
        <v>77.377.32BHS</v>
      </c>
      <c r="F33" s="6">
        <v>-2</v>
      </c>
      <c r="G33" s="30">
        <f t="shared" si="2"/>
        <v>19.999999999996021</v>
      </c>
      <c r="H33" s="30">
        <f t="shared" si="3"/>
        <v>0.4</v>
      </c>
      <c r="I33" s="30"/>
      <c r="J33" s="30">
        <f t="shared" si="4"/>
        <v>-15.999999999996817</v>
      </c>
      <c r="K33" s="42" t="s">
        <v>23</v>
      </c>
      <c r="M33" s="6">
        <v>30</v>
      </c>
      <c r="N33" s="29">
        <v>64.67</v>
      </c>
      <c r="O33" s="29"/>
      <c r="P33" s="6" t="s">
        <v>20</v>
      </c>
      <c r="Q33" s="6">
        <v>2</v>
      </c>
      <c r="R33" s="30">
        <v>6</v>
      </c>
      <c r="S33" s="30">
        <v>1.5</v>
      </c>
      <c r="T33" s="30">
        <f t="shared" si="0"/>
        <v>18</v>
      </c>
      <c r="U33" s="31" t="s">
        <v>22</v>
      </c>
    </row>
    <row r="34" spans="1:21" x14ac:dyDescent="0.3">
      <c r="A34" s="6">
        <v>31</v>
      </c>
      <c r="B34" s="29">
        <v>77.63</v>
      </c>
      <c r="C34" s="29">
        <v>77.650000000000006</v>
      </c>
      <c r="D34" s="6" t="s">
        <v>20</v>
      </c>
      <c r="E34" s="6" t="str">
        <f t="shared" si="1"/>
        <v>77.6377.65BHS</v>
      </c>
      <c r="F34" s="6">
        <v>-2</v>
      </c>
      <c r="G34" s="30">
        <f t="shared" si="2"/>
        <v>20.000000000010232</v>
      </c>
      <c r="H34" s="30">
        <f t="shared" si="3"/>
        <v>0.4</v>
      </c>
      <c r="I34" s="30"/>
      <c r="J34" s="30">
        <f t="shared" si="4"/>
        <v>-16.000000000008185</v>
      </c>
      <c r="K34" s="42" t="s">
        <v>23</v>
      </c>
      <c r="M34" s="6">
        <v>31</v>
      </c>
      <c r="N34" s="29">
        <v>64.795000000000002</v>
      </c>
      <c r="O34" s="29"/>
      <c r="P34" s="6" t="s">
        <v>20</v>
      </c>
      <c r="Q34" s="6">
        <v>2</v>
      </c>
      <c r="R34" s="30">
        <v>6</v>
      </c>
      <c r="S34" s="30">
        <v>1.5</v>
      </c>
      <c r="T34" s="30">
        <f t="shared" si="0"/>
        <v>18</v>
      </c>
      <c r="U34" s="31" t="s">
        <v>22</v>
      </c>
    </row>
    <row r="35" spans="1:21" x14ac:dyDescent="0.3">
      <c r="A35" s="6">
        <v>32</v>
      </c>
      <c r="B35" s="29">
        <v>77.84</v>
      </c>
      <c r="C35" s="29">
        <v>77.86</v>
      </c>
      <c r="D35" s="6" t="s">
        <v>20</v>
      </c>
      <c r="E35" s="6" t="str">
        <f t="shared" si="1"/>
        <v>77.8477.86BHS</v>
      </c>
      <c r="F35" s="6">
        <v>-2</v>
      </c>
      <c r="G35" s="30">
        <f t="shared" si="2"/>
        <v>19.999999999996021</v>
      </c>
      <c r="H35" s="30">
        <f t="shared" si="3"/>
        <v>0.4</v>
      </c>
      <c r="I35" s="30"/>
      <c r="J35" s="30">
        <f t="shared" si="4"/>
        <v>-15.999999999996817</v>
      </c>
      <c r="K35" s="42" t="s">
        <v>23</v>
      </c>
      <c r="M35" s="6">
        <v>32</v>
      </c>
      <c r="N35" s="29">
        <v>65.099999999999994</v>
      </c>
      <c r="O35" s="29"/>
      <c r="P35" s="6" t="s">
        <v>20</v>
      </c>
      <c r="Q35" s="6">
        <v>2</v>
      </c>
      <c r="R35" s="30">
        <v>6</v>
      </c>
      <c r="S35" s="30">
        <v>1.5</v>
      </c>
      <c r="T35" s="30">
        <f t="shared" si="0"/>
        <v>18</v>
      </c>
      <c r="U35" s="31" t="s">
        <v>22</v>
      </c>
    </row>
    <row r="36" spans="1:21" x14ac:dyDescent="0.3">
      <c r="A36" s="6">
        <v>33</v>
      </c>
      <c r="B36" s="29">
        <v>78.86</v>
      </c>
      <c r="C36" s="29">
        <v>78.88</v>
      </c>
      <c r="D36" s="6" t="s">
        <v>20</v>
      </c>
      <c r="E36" s="6" t="str">
        <f t="shared" si="1"/>
        <v>78.8678.88BHS</v>
      </c>
      <c r="F36" s="6">
        <v>-2</v>
      </c>
      <c r="G36" s="30">
        <f t="shared" si="2"/>
        <v>19.999999999996021</v>
      </c>
      <c r="H36" s="30">
        <f t="shared" si="3"/>
        <v>0.4</v>
      </c>
      <c r="I36" s="30"/>
      <c r="J36" s="30">
        <f t="shared" si="4"/>
        <v>-15.999999999996817</v>
      </c>
      <c r="K36" s="42" t="s">
        <v>23</v>
      </c>
      <c r="M36" s="6">
        <v>33</v>
      </c>
      <c r="N36" s="29">
        <v>65.239999999999995</v>
      </c>
      <c r="O36" s="29"/>
      <c r="P36" s="6" t="s">
        <v>20</v>
      </c>
      <c r="Q36" s="6">
        <v>2</v>
      </c>
      <c r="R36" s="30">
        <v>6</v>
      </c>
      <c r="S36" s="30">
        <v>1.5</v>
      </c>
      <c r="T36" s="30">
        <f t="shared" si="0"/>
        <v>18</v>
      </c>
      <c r="U36" s="31" t="s">
        <v>22</v>
      </c>
    </row>
    <row r="37" spans="1:21" x14ac:dyDescent="0.3">
      <c r="A37" s="6">
        <v>34</v>
      </c>
      <c r="B37" s="29">
        <v>80.650000000000006</v>
      </c>
      <c r="C37" s="29">
        <v>80.680000000000007</v>
      </c>
      <c r="D37" s="6" t="s">
        <v>20</v>
      </c>
      <c r="E37" s="6" t="str">
        <f t="shared" si="1"/>
        <v>80.6580.68BHS</v>
      </c>
      <c r="F37" s="6">
        <v>-2</v>
      </c>
      <c r="G37" s="30">
        <f t="shared" si="2"/>
        <v>30.000000000001137</v>
      </c>
      <c r="H37" s="30">
        <f t="shared" si="3"/>
        <v>0.4</v>
      </c>
      <c r="I37" s="30"/>
      <c r="J37" s="30">
        <f t="shared" si="4"/>
        <v>-24.000000000000909</v>
      </c>
      <c r="K37" s="42" t="s">
        <v>23</v>
      </c>
      <c r="M37" s="6">
        <v>34</v>
      </c>
      <c r="N37" s="29">
        <v>65.599999999999994</v>
      </c>
      <c r="O37" s="29"/>
      <c r="P37" s="6" t="s">
        <v>20</v>
      </c>
      <c r="Q37" s="6">
        <v>2</v>
      </c>
      <c r="R37" s="30">
        <v>6</v>
      </c>
      <c r="S37" s="30">
        <v>1.5</v>
      </c>
      <c r="T37" s="30">
        <f t="shared" si="0"/>
        <v>18</v>
      </c>
      <c r="U37" s="31" t="s">
        <v>22</v>
      </c>
    </row>
    <row r="38" spans="1:21" x14ac:dyDescent="0.3">
      <c r="A38" s="6">
        <v>35</v>
      </c>
      <c r="B38" s="29">
        <v>82.13</v>
      </c>
      <c r="C38" s="29">
        <v>82.15</v>
      </c>
      <c r="D38" s="6" t="s">
        <v>20</v>
      </c>
      <c r="E38" s="6" t="str">
        <f t="shared" si="1"/>
        <v>82.1382.15BHS</v>
      </c>
      <c r="F38" s="6">
        <v>-2</v>
      </c>
      <c r="G38" s="30">
        <f t="shared" si="2"/>
        <v>20.000000000010232</v>
      </c>
      <c r="H38" s="30">
        <f t="shared" si="3"/>
        <v>0.4</v>
      </c>
      <c r="I38" s="30"/>
      <c r="J38" s="30">
        <f t="shared" si="4"/>
        <v>-16.000000000008185</v>
      </c>
      <c r="K38" s="42" t="s">
        <v>23</v>
      </c>
      <c r="M38" s="6">
        <v>35</v>
      </c>
      <c r="N38" s="29">
        <v>65.694999999999993</v>
      </c>
      <c r="O38" s="29"/>
      <c r="P38" s="6" t="s">
        <v>20</v>
      </c>
      <c r="Q38" s="6">
        <v>2</v>
      </c>
      <c r="R38" s="30">
        <v>6</v>
      </c>
      <c r="S38" s="30">
        <v>1.5</v>
      </c>
      <c r="T38" s="30">
        <f t="shared" si="0"/>
        <v>18</v>
      </c>
      <c r="U38" s="31" t="s">
        <v>22</v>
      </c>
    </row>
    <row r="39" spans="1:21" x14ac:dyDescent="0.3">
      <c r="A39" s="6">
        <v>36</v>
      </c>
      <c r="B39" s="29">
        <v>83.12</v>
      </c>
      <c r="C39" s="29">
        <v>83.15</v>
      </c>
      <c r="D39" s="6" t="s">
        <v>20</v>
      </c>
      <c r="E39" s="6" t="str">
        <f t="shared" si="1"/>
        <v>83.1283.15BHS</v>
      </c>
      <c r="F39" s="6">
        <v>-2</v>
      </c>
      <c r="G39" s="30">
        <f t="shared" si="2"/>
        <v>30.000000000001137</v>
      </c>
      <c r="H39" s="30">
        <f t="shared" si="3"/>
        <v>0.4</v>
      </c>
      <c r="I39" s="30"/>
      <c r="J39" s="30">
        <f t="shared" si="4"/>
        <v>-24.000000000000909</v>
      </c>
      <c r="K39" s="42" t="s">
        <v>23</v>
      </c>
      <c r="M39" s="6">
        <v>36</v>
      </c>
      <c r="N39" s="29">
        <v>65.8</v>
      </c>
      <c r="O39" s="29"/>
      <c r="P39" s="6" t="s">
        <v>20</v>
      </c>
      <c r="Q39" s="6">
        <v>2</v>
      </c>
      <c r="R39" s="30">
        <v>6</v>
      </c>
      <c r="S39" s="30">
        <v>1.5</v>
      </c>
      <c r="T39" s="30">
        <f t="shared" si="0"/>
        <v>18</v>
      </c>
      <c r="U39" s="31" t="s">
        <v>22</v>
      </c>
    </row>
    <row r="40" spans="1:21" x14ac:dyDescent="0.3">
      <c r="A40" s="6">
        <v>37</v>
      </c>
      <c r="B40" s="29">
        <v>83.23</v>
      </c>
      <c r="C40" s="29">
        <v>83.25</v>
      </c>
      <c r="D40" s="6" t="s">
        <v>20</v>
      </c>
      <c r="E40" s="6" t="str">
        <f t="shared" si="1"/>
        <v>83.2383.25BHS</v>
      </c>
      <c r="F40" s="6">
        <v>-2</v>
      </c>
      <c r="G40" s="30">
        <f t="shared" si="2"/>
        <v>19.999999999996021</v>
      </c>
      <c r="H40" s="30">
        <f t="shared" si="3"/>
        <v>0.4</v>
      </c>
      <c r="I40" s="30"/>
      <c r="J40" s="30">
        <f t="shared" si="4"/>
        <v>-15.999999999996817</v>
      </c>
      <c r="K40" s="42" t="s">
        <v>23</v>
      </c>
      <c r="M40" s="6">
        <v>37</v>
      </c>
      <c r="N40" s="29">
        <v>66.14</v>
      </c>
      <c r="O40" s="29"/>
      <c r="P40" s="6" t="s">
        <v>20</v>
      </c>
      <c r="Q40" s="6">
        <v>2</v>
      </c>
      <c r="R40" s="30">
        <v>6</v>
      </c>
      <c r="S40" s="30">
        <v>1.5</v>
      </c>
      <c r="T40" s="30">
        <f t="shared" si="0"/>
        <v>18</v>
      </c>
      <c r="U40" s="31" t="s">
        <v>22</v>
      </c>
    </row>
    <row r="41" spans="1:21" x14ac:dyDescent="0.3">
      <c r="A41" s="6">
        <v>38</v>
      </c>
      <c r="B41" s="29">
        <v>84.08</v>
      </c>
      <c r="C41" s="29">
        <v>84.1</v>
      </c>
      <c r="D41" s="6" t="s">
        <v>20</v>
      </c>
      <c r="E41" s="6" t="str">
        <f t="shared" si="1"/>
        <v>84.0884.1BHS</v>
      </c>
      <c r="F41" s="6">
        <v>-2</v>
      </c>
      <c r="G41" s="30">
        <f t="shared" si="2"/>
        <v>19.999999999996021</v>
      </c>
      <c r="H41" s="30">
        <f t="shared" si="3"/>
        <v>0.4</v>
      </c>
      <c r="I41" s="30"/>
      <c r="J41" s="30">
        <f t="shared" si="4"/>
        <v>-15.999999999996817</v>
      </c>
      <c r="K41" s="42" t="s">
        <v>23</v>
      </c>
      <c r="M41" s="6">
        <v>38</v>
      </c>
      <c r="N41" s="29">
        <v>66.644999999999996</v>
      </c>
      <c r="O41" s="29"/>
      <c r="P41" s="6" t="s">
        <v>20</v>
      </c>
      <c r="Q41" s="6">
        <v>2</v>
      </c>
      <c r="R41" s="30">
        <v>6</v>
      </c>
      <c r="S41" s="30">
        <v>1.5</v>
      </c>
      <c r="T41" s="30">
        <f t="shared" si="0"/>
        <v>18</v>
      </c>
      <c r="U41" s="31" t="s">
        <v>22</v>
      </c>
    </row>
    <row r="42" spans="1:21" x14ac:dyDescent="0.3">
      <c r="A42" s="6">
        <v>39</v>
      </c>
      <c r="B42" s="29">
        <v>85.51</v>
      </c>
      <c r="C42" s="29">
        <v>85.54</v>
      </c>
      <c r="D42" s="6" t="s">
        <v>20</v>
      </c>
      <c r="E42" s="6" t="str">
        <f t="shared" si="1"/>
        <v>85.5185.54BHS</v>
      </c>
      <c r="F42" s="6">
        <v>-2</v>
      </c>
      <c r="G42" s="30">
        <f t="shared" si="2"/>
        <v>30.000000000001137</v>
      </c>
      <c r="H42" s="30">
        <f t="shared" si="3"/>
        <v>0.4</v>
      </c>
      <c r="I42" s="30"/>
      <c r="J42" s="30">
        <f t="shared" si="4"/>
        <v>-24.000000000000909</v>
      </c>
      <c r="K42" s="42" t="s">
        <v>23</v>
      </c>
      <c r="M42" s="6">
        <v>39</v>
      </c>
      <c r="N42" s="29">
        <v>68.59</v>
      </c>
      <c r="O42" s="29"/>
      <c r="P42" s="6" t="s">
        <v>20</v>
      </c>
      <c r="Q42" s="6">
        <v>2</v>
      </c>
      <c r="R42" s="30">
        <v>6</v>
      </c>
      <c r="S42" s="30">
        <v>1.5</v>
      </c>
      <c r="T42" s="30">
        <f t="shared" si="0"/>
        <v>18</v>
      </c>
      <c r="U42" s="31" t="s">
        <v>22</v>
      </c>
    </row>
    <row r="43" spans="1:21" x14ac:dyDescent="0.3">
      <c r="A43" s="6">
        <v>40</v>
      </c>
      <c r="B43" s="29">
        <v>87.16</v>
      </c>
      <c r="C43" s="29">
        <v>87.18</v>
      </c>
      <c r="D43" s="6" t="s">
        <v>20</v>
      </c>
      <c r="E43" s="6" t="str">
        <f t="shared" si="1"/>
        <v>87.1687.18BHS</v>
      </c>
      <c r="F43" s="6">
        <v>-2</v>
      </c>
      <c r="G43" s="30">
        <f t="shared" si="2"/>
        <v>20.000000000010232</v>
      </c>
      <c r="H43" s="30">
        <f t="shared" si="3"/>
        <v>0.4</v>
      </c>
      <c r="I43" s="30"/>
      <c r="J43" s="30">
        <f t="shared" si="4"/>
        <v>-16.000000000008185</v>
      </c>
      <c r="K43" s="42" t="s">
        <v>23</v>
      </c>
      <c r="M43" s="6">
        <v>40</v>
      </c>
      <c r="N43" s="29">
        <v>68.97</v>
      </c>
      <c r="O43" s="29"/>
      <c r="P43" s="6" t="s">
        <v>20</v>
      </c>
      <c r="Q43" s="6">
        <v>2</v>
      </c>
      <c r="R43" s="30">
        <v>6</v>
      </c>
      <c r="S43" s="30">
        <v>1.5</v>
      </c>
      <c r="T43" s="30">
        <f t="shared" si="0"/>
        <v>18</v>
      </c>
      <c r="U43" s="31" t="s">
        <v>22</v>
      </c>
    </row>
    <row r="44" spans="1:21" x14ac:dyDescent="0.3">
      <c r="A44" s="6">
        <v>41</v>
      </c>
      <c r="B44" s="29">
        <v>88.46</v>
      </c>
      <c r="C44" s="29">
        <v>88.48</v>
      </c>
      <c r="D44" s="6" t="s">
        <v>20</v>
      </c>
      <c r="E44" s="6" t="str">
        <f t="shared" si="1"/>
        <v>88.4688.48BHS</v>
      </c>
      <c r="F44" s="6">
        <v>-2</v>
      </c>
      <c r="G44" s="30">
        <f t="shared" si="2"/>
        <v>20.000000000010232</v>
      </c>
      <c r="H44" s="30">
        <f t="shared" si="3"/>
        <v>0.4</v>
      </c>
      <c r="I44" s="30"/>
      <c r="J44" s="30">
        <f t="shared" si="4"/>
        <v>-16.000000000008185</v>
      </c>
      <c r="K44" s="42" t="s">
        <v>23</v>
      </c>
      <c r="M44" s="6">
        <v>41</v>
      </c>
      <c r="N44" s="29">
        <v>69.010000000000005</v>
      </c>
      <c r="O44" s="29"/>
      <c r="P44" s="6" t="s">
        <v>20</v>
      </c>
      <c r="Q44" s="6">
        <v>2</v>
      </c>
      <c r="R44" s="30">
        <v>6</v>
      </c>
      <c r="S44" s="30">
        <v>1.5</v>
      </c>
      <c r="T44" s="30">
        <f t="shared" si="0"/>
        <v>18</v>
      </c>
      <c r="U44" s="31" t="s">
        <v>22</v>
      </c>
    </row>
    <row r="45" spans="1:21" x14ac:dyDescent="0.3">
      <c r="A45" s="6">
        <v>42</v>
      </c>
      <c r="B45" s="29">
        <v>89.5</v>
      </c>
      <c r="C45" s="29">
        <v>89.52</v>
      </c>
      <c r="D45" s="6" t="s">
        <v>20</v>
      </c>
      <c r="E45" s="6" t="str">
        <f t="shared" si="1"/>
        <v>89.589.52BHS</v>
      </c>
      <c r="F45" s="6">
        <v>-2</v>
      </c>
      <c r="G45" s="30">
        <f t="shared" si="2"/>
        <v>19.999999999996021</v>
      </c>
      <c r="H45" s="30">
        <f t="shared" si="3"/>
        <v>0.4</v>
      </c>
      <c r="I45" s="30"/>
      <c r="J45" s="30">
        <f t="shared" si="4"/>
        <v>-15.999999999996817</v>
      </c>
      <c r="K45" s="42" t="s">
        <v>23</v>
      </c>
      <c r="M45" s="6">
        <v>42</v>
      </c>
      <c r="N45" s="29">
        <v>71.444999999999993</v>
      </c>
      <c r="O45" s="29"/>
      <c r="P45" s="6" t="s">
        <v>20</v>
      </c>
      <c r="Q45" s="6">
        <v>2</v>
      </c>
      <c r="R45" s="30">
        <v>6</v>
      </c>
      <c r="S45" s="30">
        <v>1.5</v>
      </c>
      <c r="T45" s="30">
        <f t="shared" si="0"/>
        <v>18</v>
      </c>
      <c r="U45" s="31" t="s">
        <v>22</v>
      </c>
    </row>
    <row r="46" spans="1:21" x14ac:dyDescent="0.3">
      <c r="A46" s="6">
        <v>43</v>
      </c>
      <c r="B46" s="29">
        <v>91.45</v>
      </c>
      <c r="C46" s="29">
        <v>91.47</v>
      </c>
      <c r="D46" s="6" t="s">
        <v>20</v>
      </c>
      <c r="E46" s="6" t="str">
        <f t="shared" si="1"/>
        <v>91.4591.47BHS</v>
      </c>
      <c r="F46" s="6">
        <v>-2</v>
      </c>
      <c r="G46" s="30">
        <f t="shared" si="2"/>
        <v>19.999999999996021</v>
      </c>
      <c r="H46" s="30">
        <f t="shared" si="3"/>
        <v>0.4</v>
      </c>
      <c r="I46" s="30"/>
      <c r="J46" s="30">
        <f t="shared" si="4"/>
        <v>-15.999999999996817</v>
      </c>
      <c r="K46" s="42" t="s">
        <v>23</v>
      </c>
      <c r="M46" s="6">
        <v>43</v>
      </c>
      <c r="N46" s="29">
        <v>71.680000000000007</v>
      </c>
      <c r="O46" s="29"/>
      <c r="P46" s="6" t="s">
        <v>20</v>
      </c>
      <c r="Q46" s="6">
        <v>2</v>
      </c>
      <c r="R46" s="30">
        <v>6</v>
      </c>
      <c r="S46" s="30">
        <v>1.5</v>
      </c>
      <c r="T46" s="30">
        <f t="shared" si="0"/>
        <v>18</v>
      </c>
      <c r="U46" s="31" t="s">
        <v>22</v>
      </c>
    </row>
    <row r="47" spans="1:21" x14ac:dyDescent="0.3">
      <c r="A47" s="6">
        <v>44</v>
      </c>
      <c r="B47" s="29">
        <v>30.327000000000002</v>
      </c>
      <c r="C47" s="29"/>
      <c r="D47" s="6" t="s">
        <v>20</v>
      </c>
      <c r="E47" s="6" t="str">
        <f t="shared" si="1"/>
        <v>30.327BHS</v>
      </c>
      <c r="F47" s="6">
        <v>-2</v>
      </c>
      <c r="G47" s="30">
        <f>27+10</f>
        <v>37</v>
      </c>
      <c r="H47" s="30">
        <f t="shared" si="3"/>
        <v>0.4</v>
      </c>
      <c r="I47" s="30"/>
      <c r="J47" s="30">
        <f t="shared" si="4"/>
        <v>-29.6</v>
      </c>
      <c r="K47" s="42" t="s">
        <v>24</v>
      </c>
      <c r="M47" s="6">
        <v>44</v>
      </c>
      <c r="N47" s="29">
        <v>72.77</v>
      </c>
      <c r="O47" s="29"/>
      <c r="P47" s="6" t="s">
        <v>20</v>
      </c>
      <c r="Q47" s="6">
        <v>2</v>
      </c>
      <c r="R47" s="30">
        <v>6</v>
      </c>
      <c r="S47" s="30">
        <v>1.5</v>
      </c>
      <c r="T47" s="30">
        <f t="shared" si="0"/>
        <v>18</v>
      </c>
      <c r="U47" s="31" t="s">
        <v>22</v>
      </c>
    </row>
    <row r="48" spans="1:21" x14ac:dyDescent="0.3">
      <c r="A48" s="6">
        <v>45</v>
      </c>
      <c r="B48" s="29">
        <v>32.335000000000001</v>
      </c>
      <c r="C48" s="29"/>
      <c r="D48" s="6" t="s">
        <v>20</v>
      </c>
      <c r="E48" s="6" t="str">
        <f t="shared" si="1"/>
        <v>32.335BHS</v>
      </c>
      <c r="F48" s="6">
        <v>-2</v>
      </c>
      <c r="G48" s="30">
        <f>53+10</f>
        <v>63</v>
      </c>
      <c r="H48" s="30">
        <f t="shared" si="3"/>
        <v>0.4</v>
      </c>
      <c r="I48" s="30"/>
      <c r="J48" s="30">
        <f t="shared" si="4"/>
        <v>-50.400000000000006</v>
      </c>
      <c r="K48" s="42" t="s">
        <v>24</v>
      </c>
      <c r="M48" s="6">
        <v>45</v>
      </c>
      <c r="N48" s="29">
        <v>73.265000000000001</v>
      </c>
      <c r="O48" s="29"/>
      <c r="P48" s="6" t="s">
        <v>20</v>
      </c>
      <c r="Q48" s="6">
        <v>2</v>
      </c>
      <c r="R48" s="30">
        <v>8</v>
      </c>
      <c r="S48" s="30">
        <v>1.5</v>
      </c>
      <c r="T48" s="30">
        <f t="shared" si="0"/>
        <v>24</v>
      </c>
      <c r="U48" s="31" t="s">
        <v>22</v>
      </c>
    </row>
    <row r="49" spans="1:21" x14ac:dyDescent="0.3">
      <c r="A49" s="6">
        <v>46</v>
      </c>
      <c r="B49" s="29">
        <v>39.692999999999998</v>
      </c>
      <c r="C49" s="29"/>
      <c r="D49" s="6" t="s">
        <v>20</v>
      </c>
      <c r="E49" s="6" t="str">
        <f t="shared" si="1"/>
        <v>39.693BHS</v>
      </c>
      <c r="F49" s="6">
        <v>-2</v>
      </c>
      <c r="G49" s="30">
        <f>26.5+10</f>
        <v>36.5</v>
      </c>
      <c r="H49" s="30">
        <f t="shared" si="3"/>
        <v>0.4</v>
      </c>
      <c r="I49" s="30"/>
      <c r="J49" s="30">
        <f t="shared" si="4"/>
        <v>-29.200000000000003</v>
      </c>
      <c r="K49" s="42" t="s">
        <v>24</v>
      </c>
      <c r="M49" s="6">
        <v>46</v>
      </c>
      <c r="N49" s="29">
        <v>74.63</v>
      </c>
      <c r="O49" s="29"/>
      <c r="P49" s="6" t="s">
        <v>20</v>
      </c>
      <c r="Q49" s="6">
        <v>2</v>
      </c>
      <c r="R49" s="30">
        <v>6</v>
      </c>
      <c r="S49" s="30">
        <v>1.5</v>
      </c>
      <c r="T49" s="30">
        <f t="shared" si="0"/>
        <v>18</v>
      </c>
      <c r="U49" s="31" t="s">
        <v>22</v>
      </c>
    </row>
    <row r="50" spans="1:21" x14ac:dyDescent="0.3">
      <c r="A50" s="6">
        <v>47</v>
      </c>
      <c r="B50" s="29">
        <v>42.057000000000002</v>
      </c>
      <c r="C50" s="29"/>
      <c r="D50" s="6" t="s">
        <v>20</v>
      </c>
      <c r="E50" s="6" t="str">
        <f t="shared" si="1"/>
        <v>42.057BHS</v>
      </c>
      <c r="F50" s="6">
        <v>-2</v>
      </c>
      <c r="G50" s="30">
        <f>21+10</f>
        <v>31</v>
      </c>
      <c r="H50" s="30">
        <f t="shared" si="3"/>
        <v>0.4</v>
      </c>
      <c r="I50" s="30"/>
      <c r="J50" s="30">
        <f t="shared" si="4"/>
        <v>-24.8</v>
      </c>
      <c r="K50" s="42" t="s">
        <v>24</v>
      </c>
      <c r="M50" s="6">
        <v>47</v>
      </c>
      <c r="N50" s="29">
        <v>74.989999999999995</v>
      </c>
      <c r="O50" s="29"/>
      <c r="P50" s="6" t="s">
        <v>20</v>
      </c>
      <c r="Q50" s="6">
        <v>2</v>
      </c>
      <c r="R50" s="30">
        <v>6</v>
      </c>
      <c r="S50" s="30">
        <v>1.5</v>
      </c>
      <c r="T50" s="30">
        <f t="shared" si="0"/>
        <v>18</v>
      </c>
      <c r="U50" s="31" t="s">
        <v>22</v>
      </c>
    </row>
    <row r="51" spans="1:21" x14ac:dyDescent="0.3">
      <c r="A51" s="6">
        <v>48</v>
      </c>
      <c r="B51" s="29">
        <v>44.201000000000001</v>
      </c>
      <c r="C51" s="29"/>
      <c r="D51" s="6" t="s">
        <v>20</v>
      </c>
      <c r="E51" s="6" t="str">
        <f t="shared" si="1"/>
        <v>44.201BHS</v>
      </c>
      <c r="F51" s="6">
        <v>-2</v>
      </c>
      <c r="G51" s="30">
        <f>27+10</f>
        <v>37</v>
      </c>
      <c r="H51" s="30">
        <f t="shared" si="3"/>
        <v>0.4</v>
      </c>
      <c r="I51" s="30"/>
      <c r="J51" s="30">
        <f t="shared" si="4"/>
        <v>-29.6</v>
      </c>
      <c r="K51" s="42" t="s">
        <v>24</v>
      </c>
      <c r="M51" s="6">
        <v>48</v>
      </c>
      <c r="N51" s="29">
        <v>79.84</v>
      </c>
      <c r="O51" s="29"/>
      <c r="P51" s="6" t="s">
        <v>20</v>
      </c>
      <c r="Q51" s="6">
        <v>2</v>
      </c>
      <c r="R51" s="30">
        <v>6</v>
      </c>
      <c r="S51" s="30">
        <v>1.5</v>
      </c>
      <c r="T51" s="30">
        <f t="shared" si="0"/>
        <v>18</v>
      </c>
      <c r="U51" s="31" t="s">
        <v>22</v>
      </c>
    </row>
    <row r="52" spans="1:21" x14ac:dyDescent="0.3">
      <c r="A52" s="6">
        <v>49</v>
      </c>
      <c r="B52" s="29">
        <v>48.231000000000002</v>
      </c>
      <c r="C52" s="29"/>
      <c r="D52" s="6" t="s">
        <v>20</v>
      </c>
      <c r="E52" s="6" t="str">
        <f t="shared" si="1"/>
        <v>48.231BHS</v>
      </c>
      <c r="F52" s="6">
        <v>-2</v>
      </c>
      <c r="G52" s="30">
        <f>14.5+10</f>
        <v>24.5</v>
      </c>
      <c r="H52" s="30">
        <f t="shared" si="3"/>
        <v>0.4</v>
      </c>
      <c r="I52" s="30"/>
      <c r="J52" s="30">
        <f t="shared" si="4"/>
        <v>-19.600000000000001</v>
      </c>
      <c r="K52" s="42" t="s">
        <v>24</v>
      </c>
      <c r="M52" s="6">
        <v>49</v>
      </c>
      <c r="N52" s="29">
        <v>80.415000000000006</v>
      </c>
      <c r="O52" s="29"/>
      <c r="P52" s="6" t="s">
        <v>20</v>
      </c>
      <c r="Q52" s="6">
        <v>2</v>
      </c>
      <c r="R52" s="30">
        <v>6</v>
      </c>
      <c r="S52" s="30">
        <v>1.5</v>
      </c>
      <c r="T52" s="30">
        <f t="shared" si="0"/>
        <v>18</v>
      </c>
      <c r="U52" s="31" t="s">
        <v>22</v>
      </c>
    </row>
    <row r="53" spans="1:21" x14ac:dyDescent="0.3">
      <c r="A53" s="6">
        <v>50</v>
      </c>
      <c r="B53" s="29">
        <v>48.695999999999998</v>
      </c>
      <c r="C53" s="29"/>
      <c r="D53" s="6" t="s">
        <v>20</v>
      </c>
      <c r="E53" s="6" t="str">
        <f t="shared" si="1"/>
        <v>48.696BHS</v>
      </c>
      <c r="F53" s="6">
        <v>-2</v>
      </c>
      <c r="G53" s="30">
        <f>14.5+10</f>
        <v>24.5</v>
      </c>
      <c r="H53" s="30">
        <f t="shared" si="3"/>
        <v>0.4</v>
      </c>
      <c r="I53" s="30"/>
      <c r="J53" s="30">
        <f t="shared" si="4"/>
        <v>-19.600000000000001</v>
      </c>
      <c r="K53" s="42" t="s">
        <v>24</v>
      </c>
      <c r="M53" s="6">
        <v>50</v>
      </c>
      <c r="N53" s="29">
        <v>82.5</v>
      </c>
      <c r="O53" s="29"/>
      <c r="P53" s="6" t="s">
        <v>20</v>
      </c>
      <c r="Q53" s="6">
        <v>2</v>
      </c>
      <c r="R53" s="30">
        <v>6</v>
      </c>
      <c r="S53" s="30">
        <v>1.5</v>
      </c>
      <c r="T53" s="30">
        <f t="shared" si="0"/>
        <v>18</v>
      </c>
      <c r="U53" s="31" t="s">
        <v>22</v>
      </c>
    </row>
    <row r="54" spans="1:21" x14ac:dyDescent="0.3">
      <c r="A54" s="6">
        <v>51</v>
      </c>
      <c r="B54" s="29">
        <v>49.095999999999997</v>
      </c>
      <c r="C54" s="29"/>
      <c r="D54" s="6" t="s">
        <v>20</v>
      </c>
      <c r="E54" s="6" t="str">
        <f t="shared" si="1"/>
        <v>49.096BHS</v>
      </c>
      <c r="F54" s="6">
        <v>-2</v>
      </c>
      <c r="G54" s="30">
        <f>21+10</f>
        <v>31</v>
      </c>
      <c r="H54" s="30">
        <f t="shared" si="3"/>
        <v>0.4</v>
      </c>
      <c r="I54" s="30"/>
      <c r="J54" s="30">
        <f t="shared" si="4"/>
        <v>-24.8</v>
      </c>
      <c r="K54" s="42" t="s">
        <v>24</v>
      </c>
      <c r="M54" s="6">
        <v>51</v>
      </c>
      <c r="N54" s="29">
        <v>84.2</v>
      </c>
      <c r="O54" s="29"/>
      <c r="P54" s="6" t="s">
        <v>20</v>
      </c>
      <c r="Q54" s="6">
        <v>2</v>
      </c>
      <c r="R54" s="30">
        <v>6</v>
      </c>
      <c r="S54" s="30">
        <v>1.5</v>
      </c>
      <c r="T54" s="30">
        <f t="shared" si="0"/>
        <v>18</v>
      </c>
      <c r="U54" s="31" t="s">
        <v>22</v>
      </c>
    </row>
    <row r="55" spans="1:21" x14ac:dyDescent="0.3">
      <c r="A55" s="6">
        <v>52</v>
      </c>
      <c r="B55" s="29">
        <v>50.680999999999997</v>
      </c>
      <c r="C55" s="29"/>
      <c r="D55" s="6" t="s">
        <v>20</v>
      </c>
      <c r="E55" s="6" t="str">
        <f t="shared" si="1"/>
        <v>50.681BHS</v>
      </c>
      <c r="F55" s="6">
        <v>-2</v>
      </c>
      <c r="G55" s="30">
        <f>10.5+10</f>
        <v>20.5</v>
      </c>
      <c r="H55" s="30">
        <f t="shared" si="3"/>
        <v>0.4</v>
      </c>
      <c r="I55" s="30"/>
      <c r="J55" s="30">
        <f t="shared" si="4"/>
        <v>-16.400000000000002</v>
      </c>
      <c r="K55" s="42" t="s">
        <v>24</v>
      </c>
      <c r="M55" s="6">
        <v>52</v>
      </c>
      <c r="N55" s="29">
        <v>84.314999999999998</v>
      </c>
      <c r="O55" s="29"/>
      <c r="P55" s="6" t="s">
        <v>20</v>
      </c>
      <c r="Q55" s="6">
        <v>2</v>
      </c>
      <c r="R55" s="30">
        <v>6</v>
      </c>
      <c r="S55" s="30">
        <v>1.5</v>
      </c>
      <c r="T55" s="30">
        <f t="shared" si="0"/>
        <v>18</v>
      </c>
      <c r="U55" s="31" t="s">
        <v>22</v>
      </c>
    </row>
    <row r="56" spans="1:21" x14ac:dyDescent="0.3">
      <c r="A56" s="6">
        <v>53</v>
      </c>
      <c r="B56" s="29">
        <v>50.87</v>
      </c>
      <c r="C56" s="29"/>
      <c r="D56" s="6" t="s">
        <v>20</v>
      </c>
      <c r="E56" s="6" t="str">
        <f t="shared" si="1"/>
        <v>50.87BHS</v>
      </c>
      <c r="F56" s="6">
        <v>-2</v>
      </c>
      <c r="G56" s="30">
        <f>14.5+10</f>
        <v>24.5</v>
      </c>
      <c r="H56" s="30">
        <f t="shared" si="3"/>
        <v>0.4</v>
      </c>
      <c r="I56" s="30"/>
      <c r="J56" s="30">
        <f t="shared" si="4"/>
        <v>-19.600000000000001</v>
      </c>
      <c r="K56" s="42" t="s">
        <v>24</v>
      </c>
      <c r="M56" s="6">
        <v>53</v>
      </c>
      <c r="N56" s="29">
        <v>87.7</v>
      </c>
      <c r="O56" s="29"/>
      <c r="P56" s="6" t="s">
        <v>20</v>
      </c>
      <c r="Q56" s="6">
        <v>2</v>
      </c>
      <c r="R56" s="30">
        <v>6</v>
      </c>
      <c r="S56" s="30">
        <v>1.5</v>
      </c>
      <c r="T56" s="30">
        <f t="shared" si="0"/>
        <v>18</v>
      </c>
      <c r="U56" s="31" t="s">
        <v>22</v>
      </c>
    </row>
    <row r="57" spans="1:21" x14ac:dyDescent="0.3">
      <c r="A57" s="6">
        <v>54</v>
      </c>
      <c r="B57" s="29">
        <v>52.228999999999999</v>
      </c>
      <c r="C57" s="29"/>
      <c r="D57" s="6" t="s">
        <v>20</v>
      </c>
      <c r="E57" s="6" t="str">
        <f t="shared" si="1"/>
        <v>52.229BHS</v>
      </c>
      <c r="F57" s="6">
        <v>-2</v>
      </c>
      <c r="G57" s="30">
        <f>30+10</f>
        <v>40</v>
      </c>
      <c r="H57" s="30">
        <f t="shared" si="3"/>
        <v>0.4</v>
      </c>
      <c r="I57" s="30"/>
      <c r="J57" s="30">
        <f t="shared" si="4"/>
        <v>-32</v>
      </c>
      <c r="K57" s="42" t="s">
        <v>24</v>
      </c>
      <c r="M57" s="6">
        <v>54</v>
      </c>
      <c r="N57" s="29">
        <v>88.1</v>
      </c>
      <c r="O57" s="29"/>
      <c r="P57" s="6" t="s">
        <v>20</v>
      </c>
      <c r="Q57" s="6">
        <v>2</v>
      </c>
      <c r="R57" s="30">
        <v>6</v>
      </c>
      <c r="S57" s="30">
        <v>1.5</v>
      </c>
      <c r="T57" s="30">
        <f t="shared" si="0"/>
        <v>18</v>
      </c>
      <c r="U57" s="31" t="s">
        <v>22</v>
      </c>
    </row>
    <row r="58" spans="1:21" x14ac:dyDescent="0.3">
      <c r="A58" s="6">
        <v>55</v>
      </c>
      <c r="B58" s="29">
        <v>53.594000000000001</v>
      </c>
      <c r="C58" s="29"/>
      <c r="D58" s="6" t="s">
        <v>20</v>
      </c>
      <c r="E58" s="6" t="str">
        <f t="shared" si="1"/>
        <v>53.594BHS</v>
      </c>
      <c r="F58" s="6">
        <v>-2</v>
      </c>
      <c r="G58" s="30">
        <f>26.5+10</f>
        <v>36.5</v>
      </c>
      <c r="H58" s="30">
        <f t="shared" si="3"/>
        <v>0.4</v>
      </c>
      <c r="I58" s="30"/>
      <c r="J58" s="30">
        <f t="shared" si="4"/>
        <v>-29.200000000000003</v>
      </c>
      <c r="K58" s="42" t="s">
        <v>24</v>
      </c>
      <c r="M58" s="6">
        <v>55</v>
      </c>
      <c r="N58" s="29">
        <v>88.915000000000006</v>
      </c>
      <c r="O58" s="29"/>
      <c r="P58" s="6" t="s">
        <v>20</v>
      </c>
      <c r="Q58" s="6">
        <v>2</v>
      </c>
      <c r="R58" s="30">
        <v>6</v>
      </c>
      <c r="S58" s="30">
        <v>1.5</v>
      </c>
      <c r="T58" s="30">
        <f t="shared" si="0"/>
        <v>18</v>
      </c>
      <c r="U58" s="31" t="s">
        <v>22</v>
      </c>
    </row>
    <row r="59" spans="1:21" x14ac:dyDescent="0.3">
      <c r="A59" s="6">
        <v>56</v>
      </c>
      <c r="B59" s="29">
        <v>55.302</v>
      </c>
      <c r="C59" s="29"/>
      <c r="D59" s="6" t="s">
        <v>20</v>
      </c>
      <c r="E59" s="6" t="str">
        <f t="shared" si="1"/>
        <v>55.302BHS</v>
      </c>
      <c r="F59" s="6">
        <v>-2</v>
      </c>
      <c r="G59" s="30">
        <f>27.5+10</f>
        <v>37.5</v>
      </c>
      <c r="H59" s="30">
        <f t="shared" si="3"/>
        <v>0.4</v>
      </c>
      <c r="I59" s="30"/>
      <c r="J59" s="30">
        <f t="shared" si="4"/>
        <v>-30</v>
      </c>
      <c r="K59" s="42" t="s">
        <v>24</v>
      </c>
      <c r="M59" s="6">
        <v>56</v>
      </c>
      <c r="N59" s="29">
        <v>90.094999999999999</v>
      </c>
      <c r="O59" s="29"/>
      <c r="P59" s="6" t="s">
        <v>20</v>
      </c>
      <c r="Q59" s="6">
        <v>2</v>
      </c>
      <c r="R59" s="30">
        <v>6</v>
      </c>
      <c r="S59" s="30">
        <v>1.5</v>
      </c>
      <c r="T59" s="30">
        <f t="shared" si="0"/>
        <v>18</v>
      </c>
      <c r="U59" s="31" t="s">
        <v>22</v>
      </c>
    </row>
    <row r="60" spans="1:21" x14ac:dyDescent="0.3">
      <c r="A60" s="6">
        <v>57</v>
      </c>
      <c r="B60" s="29">
        <v>57.152000000000001</v>
      </c>
      <c r="C60" s="29"/>
      <c r="D60" s="6" t="s">
        <v>20</v>
      </c>
      <c r="E60" s="6" t="str">
        <f t="shared" si="1"/>
        <v>57.152BHS</v>
      </c>
      <c r="F60" s="6">
        <v>-2</v>
      </c>
      <c r="G60" s="30">
        <f>41+10</f>
        <v>51</v>
      </c>
      <c r="H60" s="30">
        <f t="shared" si="3"/>
        <v>0.4</v>
      </c>
      <c r="I60" s="30"/>
      <c r="J60" s="30">
        <f t="shared" si="4"/>
        <v>-40.800000000000004</v>
      </c>
      <c r="K60" s="42" t="s">
        <v>24</v>
      </c>
      <c r="M60" s="6">
        <v>57</v>
      </c>
      <c r="N60" s="29">
        <v>91.7</v>
      </c>
      <c r="O60" s="29"/>
      <c r="P60" s="6" t="s">
        <v>20</v>
      </c>
      <c r="Q60" s="6">
        <v>2</v>
      </c>
      <c r="R60" s="30">
        <v>6</v>
      </c>
      <c r="S60" s="30">
        <v>1.5</v>
      </c>
      <c r="T60" s="30">
        <f t="shared" si="0"/>
        <v>18</v>
      </c>
      <c r="U60" s="31" t="s">
        <v>22</v>
      </c>
    </row>
    <row r="61" spans="1:21" x14ac:dyDescent="0.3">
      <c r="A61" s="6">
        <v>58</v>
      </c>
      <c r="B61" s="29">
        <v>58.85</v>
      </c>
      <c r="C61" s="29"/>
      <c r="D61" s="6" t="s">
        <v>20</v>
      </c>
      <c r="E61" s="6" t="str">
        <f t="shared" si="1"/>
        <v>58.85BHS</v>
      </c>
      <c r="F61" s="6">
        <v>-2</v>
      </c>
      <c r="G61" s="30">
        <f>53+10</f>
        <v>63</v>
      </c>
      <c r="H61" s="30">
        <f t="shared" si="3"/>
        <v>0.4</v>
      </c>
      <c r="I61" s="30"/>
      <c r="J61" s="30">
        <f t="shared" si="4"/>
        <v>-50.400000000000006</v>
      </c>
      <c r="K61" s="42" t="s">
        <v>24</v>
      </c>
      <c r="M61" s="6">
        <v>58</v>
      </c>
      <c r="N61" s="29">
        <v>33.164999999999999</v>
      </c>
      <c r="O61" s="29"/>
      <c r="P61" s="6" t="s">
        <v>20</v>
      </c>
      <c r="Q61" s="6">
        <v>2</v>
      </c>
      <c r="R61" s="30">
        <v>6</v>
      </c>
      <c r="S61" s="30">
        <v>1.5</v>
      </c>
      <c r="T61" s="30">
        <f t="shared" si="0"/>
        <v>18</v>
      </c>
      <c r="U61" s="31" t="s">
        <v>25</v>
      </c>
    </row>
    <row r="62" spans="1:21" x14ac:dyDescent="0.3">
      <c r="A62" s="6">
        <v>59</v>
      </c>
      <c r="B62" s="29">
        <v>60.21</v>
      </c>
      <c r="C62" s="29"/>
      <c r="D62" s="6" t="s">
        <v>20</v>
      </c>
      <c r="E62" s="6" t="str">
        <f t="shared" si="1"/>
        <v>60.21BHS</v>
      </c>
      <c r="F62" s="6">
        <v>-2</v>
      </c>
      <c r="G62" s="30">
        <f>20.4+10</f>
        <v>30.4</v>
      </c>
      <c r="H62" s="30">
        <f t="shared" si="3"/>
        <v>0.4</v>
      </c>
      <c r="I62" s="30"/>
      <c r="J62" s="30">
        <f t="shared" si="4"/>
        <v>-24.32</v>
      </c>
      <c r="K62" s="42" t="s">
        <v>24</v>
      </c>
      <c r="M62" s="6">
        <v>59</v>
      </c>
      <c r="N62" s="29">
        <v>67.03</v>
      </c>
      <c r="O62" s="29"/>
      <c r="P62" s="6" t="s">
        <v>20</v>
      </c>
      <c r="Q62" s="6">
        <v>2</v>
      </c>
      <c r="R62" s="30">
        <v>6</v>
      </c>
      <c r="S62" s="30">
        <v>1.5</v>
      </c>
      <c r="T62" s="30">
        <f t="shared" si="0"/>
        <v>18</v>
      </c>
      <c r="U62" s="31" t="s">
        <v>25</v>
      </c>
    </row>
    <row r="63" spans="1:21" x14ac:dyDescent="0.3">
      <c r="A63" s="6">
        <v>60</v>
      </c>
      <c r="B63" s="29">
        <v>60.42</v>
      </c>
      <c r="C63" s="29"/>
      <c r="D63" s="6" t="s">
        <v>20</v>
      </c>
      <c r="E63" s="6" t="str">
        <f t="shared" si="1"/>
        <v>60.42BHS</v>
      </c>
      <c r="F63" s="6">
        <v>-2</v>
      </c>
      <c r="G63" s="30">
        <f>23+10</f>
        <v>33</v>
      </c>
      <c r="H63" s="30">
        <f t="shared" si="3"/>
        <v>0.4</v>
      </c>
      <c r="I63" s="30"/>
      <c r="J63" s="30">
        <f t="shared" si="4"/>
        <v>-26.400000000000002</v>
      </c>
      <c r="K63" s="42" t="s">
        <v>24</v>
      </c>
      <c r="M63" s="6">
        <v>60</v>
      </c>
      <c r="N63" s="29">
        <v>67.59</v>
      </c>
      <c r="O63" s="29"/>
      <c r="P63" s="6" t="s">
        <v>20</v>
      </c>
      <c r="Q63" s="6">
        <v>2</v>
      </c>
      <c r="R63" s="30">
        <v>6</v>
      </c>
      <c r="S63" s="30">
        <v>1.5</v>
      </c>
      <c r="T63" s="30">
        <f t="shared" si="0"/>
        <v>18</v>
      </c>
      <c r="U63" s="31" t="s">
        <v>25</v>
      </c>
    </row>
    <row r="64" spans="1:21" x14ac:dyDescent="0.3">
      <c r="A64" s="6">
        <v>61</v>
      </c>
      <c r="B64" s="29">
        <v>60.61</v>
      </c>
      <c r="C64" s="29"/>
      <c r="D64" s="6" t="s">
        <v>20</v>
      </c>
      <c r="E64" s="6" t="str">
        <f t="shared" si="1"/>
        <v>60.61BHS</v>
      </c>
      <c r="F64" s="6">
        <v>-2</v>
      </c>
      <c r="G64" s="30">
        <f>9.9+10</f>
        <v>19.899999999999999</v>
      </c>
      <c r="H64" s="30">
        <f t="shared" si="3"/>
        <v>0.4</v>
      </c>
      <c r="I64" s="30"/>
      <c r="J64" s="30">
        <f t="shared" si="4"/>
        <v>-15.92</v>
      </c>
      <c r="K64" s="42" t="s">
        <v>24</v>
      </c>
      <c r="M64" s="6">
        <v>61</v>
      </c>
      <c r="N64" s="29">
        <v>83.82</v>
      </c>
      <c r="O64" s="29"/>
      <c r="P64" s="6" t="s">
        <v>20</v>
      </c>
      <c r="Q64" s="6">
        <v>2</v>
      </c>
      <c r="R64" s="30">
        <v>6</v>
      </c>
      <c r="S64" s="30">
        <v>1.5</v>
      </c>
      <c r="T64" s="30">
        <f t="shared" si="0"/>
        <v>18</v>
      </c>
      <c r="U64" s="31" t="s">
        <v>25</v>
      </c>
    </row>
    <row r="65" spans="1:21" x14ac:dyDescent="0.3">
      <c r="A65" s="6">
        <v>62</v>
      </c>
      <c r="B65" s="29">
        <v>66.510000000000005</v>
      </c>
      <c r="C65" s="29"/>
      <c r="D65" s="6" t="s">
        <v>20</v>
      </c>
      <c r="E65" s="6" t="str">
        <f t="shared" si="1"/>
        <v>66.51BHS</v>
      </c>
      <c r="F65" s="6">
        <v>-2</v>
      </c>
      <c r="G65" s="30">
        <f>20.4+10</f>
        <v>30.4</v>
      </c>
      <c r="H65" s="30">
        <f t="shared" si="3"/>
        <v>0.4</v>
      </c>
      <c r="I65" s="30"/>
      <c r="J65" s="30">
        <f t="shared" si="4"/>
        <v>-24.32</v>
      </c>
      <c r="K65" s="42" t="s">
        <v>24</v>
      </c>
      <c r="M65" s="6">
        <v>62</v>
      </c>
      <c r="N65" s="29">
        <v>30.327000000000002</v>
      </c>
      <c r="O65" s="29"/>
      <c r="P65" s="6" t="s">
        <v>20</v>
      </c>
      <c r="Q65" s="6">
        <v>4</v>
      </c>
      <c r="R65" s="30">
        <f>27+10</f>
        <v>37</v>
      </c>
      <c r="S65" s="30">
        <v>1.5</v>
      </c>
      <c r="T65" s="30">
        <f t="shared" si="0"/>
        <v>222</v>
      </c>
      <c r="U65" s="31" t="s">
        <v>24</v>
      </c>
    </row>
    <row r="66" spans="1:21" x14ac:dyDescent="0.3">
      <c r="A66" s="6">
        <v>63</v>
      </c>
      <c r="B66" s="29">
        <v>67.88</v>
      </c>
      <c r="C66" s="29"/>
      <c r="D66" s="6" t="s">
        <v>20</v>
      </c>
      <c r="E66" s="6" t="str">
        <f t="shared" si="1"/>
        <v>67.88BHS</v>
      </c>
      <c r="F66" s="6">
        <v>-2</v>
      </c>
      <c r="G66" s="30">
        <f>20.4+10</f>
        <v>30.4</v>
      </c>
      <c r="H66" s="30">
        <f t="shared" si="3"/>
        <v>0.4</v>
      </c>
      <c r="I66" s="30"/>
      <c r="J66" s="30">
        <f t="shared" si="4"/>
        <v>-24.32</v>
      </c>
      <c r="K66" s="42" t="s">
        <v>24</v>
      </c>
      <c r="M66" s="6">
        <v>63</v>
      </c>
      <c r="N66" s="29">
        <v>32.335000000000001</v>
      </c>
      <c r="O66" s="29"/>
      <c r="P66" s="6" t="s">
        <v>20</v>
      </c>
      <c r="Q66" s="6">
        <v>4</v>
      </c>
      <c r="R66" s="30">
        <f>53+10</f>
        <v>63</v>
      </c>
      <c r="S66" s="30">
        <v>1.5</v>
      </c>
      <c r="T66" s="30">
        <f t="shared" si="0"/>
        <v>378</v>
      </c>
      <c r="U66" s="31" t="s">
        <v>24</v>
      </c>
    </row>
    <row r="67" spans="1:21" x14ac:dyDescent="0.3">
      <c r="A67" s="6">
        <v>64</v>
      </c>
      <c r="B67" s="29">
        <v>68.349999999999994</v>
      </c>
      <c r="C67" s="29"/>
      <c r="D67" s="6" t="s">
        <v>20</v>
      </c>
      <c r="E67" s="6" t="str">
        <f t="shared" si="1"/>
        <v>68.35BHS</v>
      </c>
      <c r="F67" s="6">
        <v>-2</v>
      </c>
      <c r="G67" s="30">
        <f>10.5+10</f>
        <v>20.5</v>
      </c>
      <c r="H67" s="30">
        <f t="shared" si="3"/>
        <v>0.4</v>
      </c>
      <c r="I67" s="30"/>
      <c r="J67" s="30">
        <f t="shared" si="4"/>
        <v>-16.400000000000002</v>
      </c>
      <c r="K67" s="42" t="s">
        <v>24</v>
      </c>
      <c r="M67" s="6">
        <v>64</v>
      </c>
      <c r="N67" s="29">
        <v>39.692999999999998</v>
      </c>
      <c r="O67" s="29"/>
      <c r="P67" s="6" t="s">
        <v>20</v>
      </c>
      <c r="Q67" s="6">
        <v>4</v>
      </c>
      <c r="R67" s="30">
        <f>26.5+10</f>
        <v>36.5</v>
      </c>
      <c r="S67" s="30">
        <v>1.5</v>
      </c>
      <c r="T67" s="30">
        <f t="shared" si="0"/>
        <v>219</v>
      </c>
      <c r="U67" s="31" t="s">
        <v>24</v>
      </c>
    </row>
    <row r="68" spans="1:21" x14ac:dyDescent="0.3">
      <c r="A68" s="6">
        <v>65</v>
      </c>
      <c r="B68" s="29">
        <v>68.69</v>
      </c>
      <c r="C68" s="29"/>
      <c r="D68" s="6" t="s">
        <v>20</v>
      </c>
      <c r="E68" s="6" t="str">
        <f t="shared" si="1"/>
        <v>68.69BHS</v>
      </c>
      <c r="F68" s="6">
        <v>-2</v>
      </c>
      <c r="G68" s="30">
        <f>20.4+10</f>
        <v>30.4</v>
      </c>
      <c r="H68" s="30">
        <f t="shared" si="3"/>
        <v>0.4</v>
      </c>
      <c r="I68" s="30"/>
      <c r="J68" s="30">
        <f t="shared" si="4"/>
        <v>-24.32</v>
      </c>
      <c r="K68" s="42" t="s">
        <v>24</v>
      </c>
      <c r="M68" s="6">
        <v>65</v>
      </c>
      <c r="N68" s="29">
        <v>42.057000000000002</v>
      </c>
      <c r="O68" s="29"/>
      <c r="P68" s="6" t="s">
        <v>20</v>
      </c>
      <c r="Q68" s="6">
        <v>4</v>
      </c>
      <c r="R68" s="30">
        <f>21+10</f>
        <v>31</v>
      </c>
      <c r="S68" s="30">
        <v>1.5</v>
      </c>
      <c r="T68" s="30">
        <f t="shared" ref="T68:T131" si="5">Q68*R68*S68</f>
        <v>186</v>
      </c>
      <c r="U68" s="31" t="s">
        <v>24</v>
      </c>
    </row>
    <row r="69" spans="1:21" x14ac:dyDescent="0.3">
      <c r="A69" s="6">
        <v>66</v>
      </c>
      <c r="B69" s="29">
        <v>69.459999999999994</v>
      </c>
      <c r="C69" s="29"/>
      <c r="D69" s="6" t="s">
        <v>20</v>
      </c>
      <c r="E69" s="6" t="str">
        <f t="shared" ref="E69:E132" si="6">_xlfn.CONCAT(B69,C69,D69)</f>
        <v>69.46BHS</v>
      </c>
      <c r="F69" s="6">
        <v>-2</v>
      </c>
      <c r="G69" s="30">
        <f>14.5+10</f>
        <v>24.5</v>
      </c>
      <c r="H69" s="30">
        <f t="shared" ref="H69:H132" si="7">0.25+0.15</f>
        <v>0.4</v>
      </c>
      <c r="I69" s="30"/>
      <c r="J69" s="30">
        <f t="shared" si="4"/>
        <v>-19.600000000000001</v>
      </c>
      <c r="K69" s="42" t="s">
        <v>24</v>
      </c>
      <c r="M69" s="6">
        <v>66</v>
      </c>
      <c r="N69" s="29">
        <v>44.201000000000001</v>
      </c>
      <c r="O69" s="29"/>
      <c r="P69" s="6" t="s">
        <v>20</v>
      </c>
      <c r="Q69" s="6">
        <v>4</v>
      </c>
      <c r="R69" s="30">
        <f>27+10</f>
        <v>37</v>
      </c>
      <c r="S69" s="30">
        <v>1.5</v>
      </c>
      <c r="T69" s="30">
        <f t="shared" si="5"/>
        <v>222</v>
      </c>
      <c r="U69" s="31" t="s">
        <v>24</v>
      </c>
    </row>
    <row r="70" spans="1:21" x14ac:dyDescent="0.3">
      <c r="A70" s="6">
        <v>67</v>
      </c>
      <c r="B70" s="29">
        <v>69.72</v>
      </c>
      <c r="C70" s="29"/>
      <c r="D70" s="6" t="s">
        <v>20</v>
      </c>
      <c r="E70" s="6" t="str">
        <f t="shared" si="6"/>
        <v>69.72BHS</v>
      </c>
      <c r="F70" s="6">
        <v>-2</v>
      </c>
      <c r="G70" s="30">
        <f>10.5+10</f>
        <v>20.5</v>
      </c>
      <c r="H70" s="30">
        <f t="shared" si="7"/>
        <v>0.4</v>
      </c>
      <c r="I70" s="30"/>
      <c r="J70" s="30">
        <f t="shared" si="4"/>
        <v>-16.400000000000002</v>
      </c>
      <c r="K70" s="42" t="s">
        <v>24</v>
      </c>
      <c r="M70" s="6">
        <v>67</v>
      </c>
      <c r="N70" s="29">
        <v>48.231000000000002</v>
      </c>
      <c r="O70" s="29"/>
      <c r="P70" s="6" t="s">
        <v>20</v>
      </c>
      <c r="Q70" s="6">
        <v>4</v>
      </c>
      <c r="R70" s="30">
        <f>14.5+10</f>
        <v>24.5</v>
      </c>
      <c r="S70" s="30">
        <v>1.5</v>
      </c>
      <c r="T70" s="30">
        <f t="shared" si="5"/>
        <v>147</v>
      </c>
      <c r="U70" s="31" t="s">
        <v>24</v>
      </c>
    </row>
    <row r="71" spans="1:21" x14ac:dyDescent="0.3">
      <c r="A71" s="6">
        <v>68</v>
      </c>
      <c r="B71" s="29">
        <v>70.17</v>
      </c>
      <c r="C71" s="29"/>
      <c r="D71" s="6" t="s">
        <v>20</v>
      </c>
      <c r="E71" s="6" t="str">
        <f t="shared" si="6"/>
        <v>70.17BHS</v>
      </c>
      <c r="F71" s="6">
        <v>-2</v>
      </c>
      <c r="G71" s="30">
        <f>40.8+10</f>
        <v>50.8</v>
      </c>
      <c r="H71" s="30">
        <f t="shared" si="7"/>
        <v>0.4</v>
      </c>
      <c r="I71" s="30"/>
      <c r="J71" s="30">
        <f t="shared" si="4"/>
        <v>-40.64</v>
      </c>
      <c r="K71" s="42" t="s">
        <v>24</v>
      </c>
      <c r="M71" s="6">
        <v>68</v>
      </c>
      <c r="N71" s="29">
        <v>48.695999999999998</v>
      </c>
      <c r="O71" s="29"/>
      <c r="P71" s="6" t="s">
        <v>20</v>
      </c>
      <c r="Q71" s="6">
        <v>4</v>
      </c>
      <c r="R71" s="30">
        <f>14.5+10</f>
        <v>24.5</v>
      </c>
      <c r="S71" s="30">
        <v>1.5</v>
      </c>
      <c r="T71" s="30">
        <f t="shared" si="5"/>
        <v>147</v>
      </c>
      <c r="U71" s="31" t="s">
        <v>24</v>
      </c>
    </row>
    <row r="72" spans="1:21" x14ac:dyDescent="0.3">
      <c r="A72" s="6">
        <v>69</v>
      </c>
      <c r="B72" s="29">
        <v>70.38</v>
      </c>
      <c r="C72" s="29"/>
      <c r="D72" s="6" t="s">
        <v>20</v>
      </c>
      <c r="E72" s="6" t="str">
        <f t="shared" si="6"/>
        <v>70.38BHS</v>
      </c>
      <c r="F72" s="6">
        <v>-2</v>
      </c>
      <c r="G72" s="30">
        <f>27+10</f>
        <v>37</v>
      </c>
      <c r="H72" s="30">
        <f t="shared" si="7"/>
        <v>0.4</v>
      </c>
      <c r="I72" s="30"/>
      <c r="J72" s="30">
        <f t="shared" si="4"/>
        <v>-29.6</v>
      </c>
      <c r="K72" s="42" t="s">
        <v>24</v>
      </c>
      <c r="M72" s="6">
        <v>69</v>
      </c>
      <c r="N72" s="29">
        <v>49.095999999999997</v>
      </c>
      <c r="O72" s="29"/>
      <c r="P72" s="6" t="s">
        <v>20</v>
      </c>
      <c r="Q72" s="6">
        <v>4</v>
      </c>
      <c r="R72" s="30">
        <f>21+10</f>
        <v>31</v>
      </c>
      <c r="S72" s="30">
        <v>1.5</v>
      </c>
      <c r="T72" s="30">
        <f t="shared" si="5"/>
        <v>186</v>
      </c>
      <c r="U72" s="31" t="s">
        <v>24</v>
      </c>
    </row>
    <row r="73" spans="1:21" x14ac:dyDescent="0.3">
      <c r="A73" s="6">
        <v>70</v>
      </c>
      <c r="B73" s="29">
        <v>71.34</v>
      </c>
      <c r="C73" s="29"/>
      <c r="D73" s="6" t="s">
        <v>20</v>
      </c>
      <c r="E73" s="6" t="str">
        <f t="shared" si="6"/>
        <v>71.34BHS</v>
      </c>
      <c r="F73" s="6">
        <v>-2</v>
      </c>
      <c r="G73" s="30">
        <f>14.5+10</f>
        <v>24.5</v>
      </c>
      <c r="H73" s="30">
        <f t="shared" si="7"/>
        <v>0.4</v>
      </c>
      <c r="I73" s="30"/>
      <c r="J73" s="30">
        <f t="shared" si="4"/>
        <v>-19.600000000000001</v>
      </c>
      <c r="K73" s="42" t="s">
        <v>24</v>
      </c>
      <c r="M73" s="6">
        <v>70</v>
      </c>
      <c r="N73" s="29">
        <v>50.680999999999997</v>
      </c>
      <c r="O73" s="29"/>
      <c r="P73" s="6" t="s">
        <v>20</v>
      </c>
      <c r="Q73" s="6">
        <v>4</v>
      </c>
      <c r="R73" s="30">
        <f>10.5+10</f>
        <v>20.5</v>
      </c>
      <c r="S73" s="30">
        <v>1.5</v>
      </c>
      <c r="T73" s="30">
        <f t="shared" si="5"/>
        <v>123</v>
      </c>
      <c r="U73" s="31" t="s">
        <v>24</v>
      </c>
    </row>
    <row r="74" spans="1:21" x14ac:dyDescent="0.3">
      <c r="A74" s="6">
        <v>71</v>
      </c>
      <c r="B74" s="29">
        <v>72.23</v>
      </c>
      <c r="C74" s="29"/>
      <c r="D74" s="6" t="s">
        <v>20</v>
      </c>
      <c r="E74" s="6" t="str">
        <f t="shared" si="6"/>
        <v>72.23BHS</v>
      </c>
      <c r="F74" s="6">
        <v>-2</v>
      </c>
      <c r="G74" s="30">
        <f>53+10</f>
        <v>63</v>
      </c>
      <c r="H74" s="30">
        <f t="shared" si="7"/>
        <v>0.4</v>
      </c>
      <c r="I74" s="30"/>
      <c r="J74" s="30">
        <f t="shared" si="4"/>
        <v>-50.400000000000006</v>
      </c>
      <c r="K74" s="42" t="s">
        <v>24</v>
      </c>
      <c r="M74" s="6">
        <v>71</v>
      </c>
      <c r="N74" s="29">
        <v>50.87</v>
      </c>
      <c r="O74" s="29"/>
      <c r="P74" s="6" t="s">
        <v>20</v>
      </c>
      <c r="Q74" s="6">
        <v>4</v>
      </c>
      <c r="R74" s="30">
        <f>14.5+10</f>
        <v>24.5</v>
      </c>
      <c r="S74" s="30">
        <v>1.5</v>
      </c>
      <c r="T74" s="30">
        <f t="shared" si="5"/>
        <v>147</v>
      </c>
      <c r="U74" s="31" t="s">
        <v>24</v>
      </c>
    </row>
    <row r="75" spans="1:21" x14ac:dyDescent="0.3">
      <c r="A75" s="6">
        <v>72</v>
      </c>
      <c r="B75" s="29">
        <v>72.569999999999993</v>
      </c>
      <c r="C75" s="29"/>
      <c r="D75" s="6" t="s">
        <v>20</v>
      </c>
      <c r="E75" s="6" t="str">
        <f t="shared" si="6"/>
        <v>72.57BHS</v>
      </c>
      <c r="F75" s="6">
        <v>-2</v>
      </c>
      <c r="G75" s="30">
        <f>14.5+10</f>
        <v>24.5</v>
      </c>
      <c r="H75" s="30">
        <f t="shared" si="7"/>
        <v>0.4</v>
      </c>
      <c r="I75" s="30"/>
      <c r="J75" s="30">
        <f t="shared" si="4"/>
        <v>-19.600000000000001</v>
      </c>
      <c r="K75" s="42" t="s">
        <v>24</v>
      </c>
      <c r="M75" s="6">
        <v>72</v>
      </c>
      <c r="N75" s="29">
        <v>52.228999999999999</v>
      </c>
      <c r="O75" s="29"/>
      <c r="P75" s="6" t="s">
        <v>20</v>
      </c>
      <c r="Q75" s="6">
        <v>4</v>
      </c>
      <c r="R75" s="30">
        <f>30+10</f>
        <v>40</v>
      </c>
      <c r="S75" s="30">
        <v>1.5</v>
      </c>
      <c r="T75" s="30">
        <f t="shared" si="5"/>
        <v>240</v>
      </c>
      <c r="U75" s="31" t="s">
        <v>24</v>
      </c>
    </row>
    <row r="76" spans="1:21" x14ac:dyDescent="0.3">
      <c r="A76" s="6">
        <v>73</v>
      </c>
      <c r="B76" s="29">
        <v>73.31</v>
      </c>
      <c r="C76" s="29"/>
      <c r="D76" s="6" t="s">
        <v>20</v>
      </c>
      <c r="E76" s="6" t="str">
        <f t="shared" si="6"/>
        <v>73.31BHS</v>
      </c>
      <c r="F76" s="6">
        <v>-2</v>
      </c>
      <c r="G76" s="30">
        <f>10.5+10</f>
        <v>20.5</v>
      </c>
      <c r="H76" s="30">
        <f t="shared" si="7"/>
        <v>0.4</v>
      </c>
      <c r="I76" s="30"/>
      <c r="J76" s="30">
        <f t="shared" si="4"/>
        <v>-16.400000000000002</v>
      </c>
      <c r="K76" s="42" t="s">
        <v>24</v>
      </c>
      <c r="M76" s="6">
        <v>73</v>
      </c>
      <c r="N76" s="29">
        <v>53.594000000000001</v>
      </c>
      <c r="O76" s="29"/>
      <c r="P76" s="6" t="s">
        <v>20</v>
      </c>
      <c r="Q76" s="6">
        <v>4</v>
      </c>
      <c r="R76" s="30">
        <f>26.5+10</f>
        <v>36.5</v>
      </c>
      <c r="S76" s="30">
        <v>1.5</v>
      </c>
      <c r="T76" s="30">
        <f t="shared" si="5"/>
        <v>219</v>
      </c>
      <c r="U76" s="31" t="s">
        <v>24</v>
      </c>
    </row>
    <row r="77" spans="1:21" x14ac:dyDescent="0.3">
      <c r="A77" s="6">
        <v>74</v>
      </c>
      <c r="B77" s="29">
        <v>73.84</v>
      </c>
      <c r="C77" s="29"/>
      <c r="D77" s="6" t="s">
        <v>20</v>
      </c>
      <c r="E77" s="6" t="str">
        <f t="shared" si="6"/>
        <v>73.84BHS</v>
      </c>
      <c r="F77" s="6">
        <v>-2</v>
      </c>
      <c r="G77" s="30">
        <f>14.5+10</f>
        <v>24.5</v>
      </c>
      <c r="H77" s="30">
        <f t="shared" si="7"/>
        <v>0.4</v>
      </c>
      <c r="I77" s="30"/>
      <c r="J77" s="30">
        <f t="shared" si="4"/>
        <v>-19.600000000000001</v>
      </c>
      <c r="K77" s="42" t="s">
        <v>24</v>
      </c>
      <c r="M77" s="6">
        <v>74</v>
      </c>
      <c r="N77" s="29">
        <v>55.302</v>
      </c>
      <c r="O77" s="29"/>
      <c r="P77" s="6" t="s">
        <v>20</v>
      </c>
      <c r="Q77" s="6">
        <v>4</v>
      </c>
      <c r="R77" s="30">
        <f>27.5+10</f>
        <v>37.5</v>
      </c>
      <c r="S77" s="30">
        <v>1.5</v>
      </c>
      <c r="T77" s="30">
        <f t="shared" si="5"/>
        <v>225</v>
      </c>
      <c r="U77" s="31" t="s">
        <v>24</v>
      </c>
    </row>
    <row r="78" spans="1:21" x14ac:dyDescent="0.3">
      <c r="A78" s="6">
        <v>75</v>
      </c>
      <c r="B78" s="29">
        <v>74.38</v>
      </c>
      <c r="C78" s="29"/>
      <c r="D78" s="6" t="s">
        <v>20</v>
      </c>
      <c r="E78" s="6" t="str">
        <f t="shared" si="6"/>
        <v>74.38BHS</v>
      </c>
      <c r="F78" s="6">
        <v>-2</v>
      </c>
      <c r="G78" s="30">
        <f>21+10</f>
        <v>31</v>
      </c>
      <c r="H78" s="30">
        <f t="shared" si="7"/>
        <v>0.4</v>
      </c>
      <c r="I78" s="30"/>
      <c r="J78" s="30">
        <f t="shared" si="4"/>
        <v>-24.8</v>
      </c>
      <c r="K78" s="42" t="s">
        <v>24</v>
      </c>
      <c r="M78" s="6">
        <v>75</v>
      </c>
      <c r="N78" s="29">
        <v>57.152000000000001</v>
      </c>
      <c r="O78" s="29"/>
      <c r="P78" s="6" t="s">
        <v>20</v>
      </c>
      <c r="Q78" s="6">
        <v>4</v>
      </c>
      <c r="R78" s="30">
        <f>41+10</f>
        <v>51</v>
      </c>
      <c r="S78" s="30">
        <v>1.5</v>
      </c>
      <c r="T78" s="30">
        <f t="shared" si="5"/>
        <v>306</v>
      </c>
      <c r="U78" s="31" t="s">
        <v>24</v>
      </c>
    </row>
    <row r="79" spans="1:21" x14ac:dyDescent="0.3">
      <c r="A79" s="6">
        <v>76</v>
      </c>
      <c r="B79" s="29">
        <v>74.8</v>
      </c>
      <c r="C79" s="29"/>
      <c r="D79" s="6" t="s">
        <v>20</v>
      </c>
      <c r="E79" s="6" t="str">
        <f t="shared" si="6"/>
        <v>74.8BHS</v>
      </c>
      <c r="F79" s="6">
        <v>-2</v>
      </c>
      <c r="G79" s="30">
        <f>39.4+10</f>
        <v>49.4</v>
      </c>
      <c r="H79" s="30">
        <f t="shared" si="7"/>
        <v>0.4</v>
      </c>
      <c r="I79" s="30"/>
      <c r="J79" s="30">
        <f t="shared" si="4"/>
        <v>-39.520000000000003</v>
      </c>
      <c r="K79" s="42" t="s">
        <v>24</v>
      </c>
      <c r="M79" s="6">
        <v>76</v>
      </c>
      <c r="N79" s="29">
        <v>58.85</v>
      </c>
      <c r="O79" s="29"/>
      <c r="P79" s="6" t="s">
        <v>20</v>
      </c>
      <c r="Q79" s="6">
        <v>4</v>
      </c>
      <c r="R79" s="30">
        <f>53+10</f>
        <v>63</v>
      </c>
      <c r="S79" s="30">
        <v>1.5</v>
      </c>
      <c r="T79" s="30">
        <f t="shared" si="5"/>
        <v>378</v>
      </c>
      <c r="U79" s="31" t="s">
        <v>24</v>
      </c>
    </row>
    <row r="80" spans="1:21" x14ac:dyDescent="0.3">
      <c r="A80" s="6">
        <v>77</v>
      </c>
      <c r="B80" s="29">
        <v>75.16</v>
      </c>
      <c r="C80" s="29"/>
      <c r="D80" s="6" t="s">
        <v>20</v>
      </c>
      <c r="E80" s="6" t="str">
        <f t="shared" si="6"/>
        <v>75.16BHS</v>
      </c>
      <c r="F80" s="6">
        <v>-2</v>
      </c>
      <c r="G80" s="30">
        <f>26.5+10</f>
        <v>36.5</v>
      </c>
      <c r="H80" s="30">
        <f t="shared" si="7"/>
        <v>0.4</v>
      </c>
      <c r="I80" s="30"/>
      <c r="J80" s="30">
        <f t="shared" si="4"/>
        <v>-29.200000000000003</v>
      </c>
      <c r="K80" s="42" t="s">
        <v>24</v>
      </c>
      <c r="M80" s="6">
        <v>77</v>
      </c>
      <c r="N80" s="29">
        <v>60.21</v>
      </c>
      <c r="O80" s="29"/>
      <c r="P80" s="6" t="s">
        <v>20</v>
      </c>
      <c r="Q80" s="6">
        <v>4</v>
      </c>
      <c r="R80" s="30">
        <f>20.4+10</f>
        <v>30.4</v>
      </c>
      <c r="S80" s="30">
        <v>1.5</v>
      </c>
      <c r="T80" s="30">
        <f t="shared" si="5"/>
        <v>182.39999999999998</v>
      </c>
      <c r="U80" s="31" t="s">
        <v>24</v>
      </c>
    </row>
    <row r="81" spans="1:21" x14ac:dyDescent="0.3">
      <c r="A81" s="6">
        <v>78</v>
      </c>
      <c r="B81" s="29">
        <v>75.885000000000005</v>
      </c>
      <c r="C81" s="29"/>
      <c r="D81" s="6" t="s">
        <v>20</v>
      </c>
      <c r="E81" s="6" t="str">
        <f t="shared" si="6"/>
        <v>75.885BHS</v>
      </c>
      <c r="F81" s="6">
        <v>-2</v>
      </c>
      <c r="G81" s="30">
        <f>10.5+10</f>
        <v>20.5</v>
      </c>
      <c r="H81" s="30">
        <f t="shared" si="7"/>
        <v>0.4</v>
      </c>
      <c r="I81" s="30"/>
      <c r="J81" s="30">
        <f t="shared" si="4"/>
        <v>-16.400000000000002</v>
      </c>
      <c r="K81" s="42" t="s">
        <v>24</v>
      </c>
      <c r="M81" s="6">
        <v>78</v>
      </c>
      <c r="N81" s="29">
        <v>60.42</v>
      </c>
      <c r="O81" s="29"/>
      <c r="P81" s="6" t="s">
        <v>20</v>
      </c>
      <c r="Q81" s="6">
        <v>4</v>
      </c>
      <c r="R81" s="30">
        <f>23+10</f>
        <v>33</v>
      </c>
      <c r="S81" s="30">
        <v>1.5</v>
      </c>
      <c r="T81" s="30">
        <f t="shared" si="5"/>
        <v>198</v>
      </c>
      <c r="U81" s="31" t="s">
        <v>24</v>
      </c>
    </row>
    <row r="82" spans="1:21" x14ac:dyDescent="0.3">
      <c r="A82" s="6">
        <v>79</v>
      </c>
      <c r="B82" s="29">
        <v>76.06</v>
      </c>
      <c r="C82" s="29"/>
      <c r="D82" s="6" t="s">
        <v>20</v>
      </c>
      <c r="E82" s="6" t="str">
        <f t="shared" si="6"/>
        <v>76.06BHS</v>
      </c>
      <c r="F82" s="6">
        <v>-2</v>
      </c>
      <c r="G82" s="30">
        <f>39.4+10</f>
        <v>49.4</v>
      </c>
      <c r="H82" s="30">
        <f t="shared" si="7"/>
        <v>0.4</v>
      </c>
      <c r="I82" s="30"/>
      <c r="J82" s="30">
        <f t="shared" si="4"/>
        <v>-39.520000000000003</v>
      </c>
      <c r="K82" s="42" t="s">
        <v>24</v>
      </c>
      <c r="M82" s="6">
        <v>79</v>
      </c>
      <c r="N82" s="29">
        <v>60.61</v>
      </c>
      <c r="O82" s="29"/>
      <c r="P82" s="6" t="s">
        <v>20</v>
      </c>
      <c r="Q82" s="6">
        <v>4</v>
      </c>
      <c r="R82" s="30">
        <f>9.9+10</f>
        <v>19.899999999999999</v>
      </c>
      <c r="S82" s="30">
        <v>1.5</v>
      </c>
      <c r="T82" s="30">
        <f t="shared" si="5"/>
        <v>119.39999999999999</v>
      </c>
      <c r="U82" s="31" t="s">
        <v>24</v>
      </c>
    </row>
    <row r="83" spans="1:21" x14ac:dyDescent="0.3">
      <c r="A83" s="6">
        <v>80</v>
      </c>
      <c r="B83" s="29">
        <v>77.010000000000005</v>
      </c>
      <c r="C83" s="29"/>
      <c r="D83" s="6" t="s">
        <v>20</v>
      </c>
      <c r="E83" s="6" t="str">
        <f t="shared" si="6"/>
        <v>77.01BHS</v>
      </c>
      <c r="F83" s="6">
        <v>-2</v>
      </c>
      <c r="G83" s="30">
        <f>10+10</f>
        <v>20</v>
      </c>
      <c r="H83" s="30">
        <f t="shared" si="7"/>
        <v>0.4</v>
      </c>
      <c r="I83" s="30"/>
      <c r="J83" s="30">
        <f t="shared" si="4"/>
        <v>-16</v>
      </c>
      <c r="K83" s="42" t="s">
        <v>24</v>
      </c>
      <c r="M83" s="6">
        <v>80</v>
      </c>
      <c r="N83" s="29">
        <v>66.510000000000005</v>
      </c>
      <c r="O83" s="29"/>
      <c r="P83" s="6" t="s">
        <v>20</v>
      </c>
      <c r="Q83" s="6">
        <v>4</v>
      </c>
      <c r="R83" s="30">
        <f>20.4+10</f>
        <v>30.4</v>
      </c>
      <c r="S83" s="30">
        <v>1.5</v>
      </c>
      <c r="T83" s="30">
        <f t="shared" si="5"/>
        <v>182.39999999999998</v>
      </c>
      <c r="U83" s="31" t="s">
        <v>24</v>
      </c>
    </row>
    <row r="84" spans="1:21" x14ac:dyDescent="0.3">
      <c r="A84" s="6">
        <v>81</v>
      </c>
      <c r="B84" s="29">
        <v>77.56</v>
      </c>
      <c r="C84" s="29"/>
      <c r="D84" s="6" t="s">
        <v>20</v>
      </c>
      <c r="E84" s="6" t="str">
        <f t="shared" si="6"/>
        <v>77.56BHS</v>
      </c>
      <c r="F84" s="6">
        <v>-2</v>
      </c>
      <c r="G84" s="30">
        <f>13.5+10</f>
        <v>23.5</v>
      </c>
      <c r="H84" s="30">
        <f t="shared" si="7"/>
        <v>0.4</v>
      </c>
      <c r="I84" s="30"/>
      <c r="J84" s="30">
        <f t="shared" si="4"/>
        <v>-18.8</v>
      </c>
      <c r="K84" s="42" t="s">
        <v>24</v>
      </c>
      <c r="M84" s="6">
        <v>81</v>
      </c>
      <c r="N84" s="29">
        <v>67.88</v>
      </c>
      <c r="O84" s="29"/>
      <c r="P84" s="6" t="s">
        <v>20</v>
      </c>
      <c r="Q84" s="6">
        <v>4</v>
      </c>
      <c r="R84" s="30">
        <f>20.4+10</f>
        <v>30.4</v>
      </c>
      <c r="S84" s="30">
        <v>1.5</v>
      </c>
      <c r="T84" s="30">
        <f t="shared" si="5"/>
        <v>182.39999999999998</v>
      </c>
      <c r="U84" s="31" t="s">
        <v>24</v>
      </c>
    </row>
    <row r="85" spans="1:21" x14ac:dyDescent="0.3">
      <c r="A85" s="6">
        <v>82</v>
      </c>
      <c r="B85" s="29">
        <v>78.760000000000005</v>
      </c>
      <c r="C85" s="29"/>
      <c r="D85" s="6" t="s">
        <v>20</v>
      </c>
      <c r="E85" s="6" t="str">
        <f t="shared" si="6"/>
        <v>78.76BHS</v>
      </c>
      <c r="F85" s="6">
        <v>-2</v>
      </c>
      <c r="G85" s="30">
        <f>21+10</f>
        <v>31</v>
      </c>
      <c r="H85" s="30">
        <f t="shared" si="7"/>
        <v>0.4</v>
      </c>
      <c r="I85" s="30"/>
      <c r="J85" s="30">
        <f t="shared" si="4"/>
        <v>-24.8</v>
      </c>
      <c r="K85" s="42" t="s">
        <v>24</v>
      </c>
      <c r="M85" s="6">
        <v>82</v>
      </c>
      <c r="N85" s="29">
        <v>68.349999999999994</v>
      </c>
      <c r="O85" s="29"/>
      <c r="P85" s="6" t="s">
        <v>20</v>
      </c>
      <c r="Q85" s="6">
        <v>4</v>
      </c>
      <c r="R85" s="30">
        <f>10.5+10</f>
        <v>20.5</v>
      </c>
      <c r="S85" s="30">
        <v>1.5</v>
      </c>
      <c r="T85" s="30">
        <f t="shared" si="5"/>
        <v>123</v>
      </c>
      <c r="U85" s="31" t="s">
        <v>24</v>
      </c>
    </row>
    <row r="86" spans="1:21" x14ac:dyDescent="0.3">
      <c r="A86" s="6">
        <v>83</v>
      </c>
      <c r="B86" s="29">
        <v>80.94</v>
      </c>
      <c r="C86" s="29"/>
      <c r="D86" s="6" t="s">
        <v>20</v>
      </c>
      <c r="E86" s="6" t="str">
        <f t="shared" si="6"/>
        <v>80.94BHS</v>
      </c>
      <c r="F86" s="6">
        <v>-2</v>
      </c>
      <c r="G86" s="30">
        <f t="shared" ref="G86:G87" si="8">9.9+10</f>
        <v>19.899999999999999</v>
      </c>
      <c r="H86" s="30">
        <f t="shared" si="7"/>
        <v>0.4</v>
      </c>
      <c r="I86" s="30"/>
      <c r="J86" s="30">
        <f t="shared" si="4"/>
        <v>-15.92</v>
      </c>
      <c r="K86" s="42" t="s">
        <v>24</v>
      </c>
      <c r="M86" s="6">
        <v>83</v>
      </c>
      <c r="N86" s="29">
        <v>68.69</v>
      </c>
      <c r="O86" s="29"/>
      <c r="P86" s="6" t="s">
        <v>20</v>
      </c>
      <c r="Q86" s="6">
        <v>4</v>
      </c>
      <c r="R86" s="30">
        <f>20.4+10</f>
        <v>30.4</v>
      </c>
      <c r="S86" s="30">
        <v>1.5</v>
      </c>
      <c r="T86" s="30">
        <f t="shared" si="5"/>
        <v>182.39999999999998</v>
      </c>
      <c r="U86" s="31" t="s">
        <v>24</v>
      </c>
    </row>
    <row r="87" spans="1:21" x14ac:dyDescent="0.3">
      <c r="A87" s="6">
        <v>84</v>
      </c>
      <c r="B87" s="29">
        <v>83.19</v>
      </c>
      <c r="C87" s="29"/>
      <c r="D87" s="6" t="s">
        <v>20</v>
      </c>
      <c r="E87" s="6" t="str">
        <f t="shared" si="6"/>
        <v>83.19BHS</v>
      </c>
      <c r="F87" s="6">
        <v>-2</v>
      </c>
      <c r="G87" s="30">
        <f t="shared" si="8"/>
        <v>19.899999999999999</v>
      </c>
      <c r="H87" s="30">
        <f t="shared" si="7"/>
        <v>0.4</v>
      </c>
      <c r="I87" s="30"/>
      <c r="J87" s="30">
        <f t="shared" si="4"/>
        <v>-15.92</v>
      </c>
      <c r="K87" s="42" t="s">
        <v>24</v>
      </c>
      <c r="M87" s="6">
        <v>84</v>
      </c>
      <c r="N87" s="29">
        <v>69.459999999999994</v>
      </c>
      <c r="O87" s="29"/>
      <c r="P87" s="6" t="s">
        <v>20</v>
      </c>
      <c r="Q87" s="6">
        <v>4</v>
      </c>
      <c r="R87" s="30">
        <f>14.5+10</f>
        <v>24.5</v>
      </c>
      <c r="S87" s="30">
        <v>1.5</v>
      </c>
      <c r="T87" s="30">
        <f t="shared" si="5"/>
        <v>147</v>
      </c>
      <c r="U87" s="31" t="s">
        <v>24</v>
      </c>
    </row>
    <row r="88" spans="1:21" x14ac:dyDescent="0.3">
      <c r="A88" s="6">
        <v>85</v>
      </c>
      <c r="B88" s="29">
        <v>86.415000000000006</v>
      </c>
      <c r="C88" s="29"/>
      <c r="D88" s="6" t="s">
        <v>20</v>
      </c>
      <c r="E88" s="6" t="str">
        <f t="shared" si="6"/>
        <v>86.415BHS</v>
      </c>
      <c r="F88" s="6">
        <v>-2</v>
      </c>
      <c r="G88" s="30">
        <f>51.8+10</f>
        <v>61.8</v>
      </c>
      <c r="H88" s="30">
        <f t="shared" si="7"/>
        <v>0.4</v>
      </c>
      <c r="I88" s="30"/>
      <c r="J88" s="30">
        <f t="shared" si="4"/>
        <v>-49.44</v>
      </c>
      <c r="K88" s="42" t="s">
        <v>24</v>
      </c>
      <c r="M88" s="6">
        <v>85</v>
      </c>
      <c r="N88" s="29">
        <v>69.72</v>
      </c>
      <c r="O88" s="29"/>
      <c r="P88" s="6" t="s">
        <v>20</v>
      </c>
      <c r="Q88" s="6">
        <v>4</v>
      </c>
      <c r="R88" s="30">
        <f>10.5+10</f>
        <v>20.5</v>
      </c>
      <c r="S88" s="30">
        <v>1.5</v>
      </c>
      <c r="T88" s="30">
        <f t="shared" si="5"/>
        <v>123</v>
      </c>
      <c r="U88" s="31" t="s">
        <v>24</v>
      </c>
    </row>
    <row r="89" spans="1:21" x14ac:dyDescent="0.3">
      <c r="A89" s="6">
        <v>86</v>
      </c>
      <c r="B89" s="29">
        <v>34.01</v>
      </c>
      <c r="C89" s="29"/>
      <c r="D89" s="6" t="s">
        <v>20</v>
      </c>
      <c r="E89" s="6" t="str">
        <f t="shared" si="6"/>
        <v>34.01BHS</v>
      </c>
      <c r="F89" s="6">
        <v>-2</v>
      </c>
      <c r="G89" s="30">
        <f>157+10</f>
        <v>167</v>
      </c>
      <c r="H89" s="30">
        <f t="shared" si="7"/>
        <v>0.4</v>
      </c>
      <c r="I89" s="30"/>
      <c r="J89" s="30">
        <f t="shared" si="4"/>
        <v>-133.6</v>
      </c>
      <c r="K89" s="42" t="s">
        <v>26</v>
      </c>
      <c r="M89" s="6">
        <v>86</v>
      </c>
      <c r="N89" s="29">
        <v>70.17</v>
      </c>
      <c r="O89" s="29"/>
      <c r="P89" s="6" t="s">
        <v>20</v>
      </c>
      <c r="Q89" s="6">
        <v>4</v>
      </c>
      <c r="R89" s="30">
        <f>40.8+10</f>
        <v>50.8</v>
      </c>
      <c r="S89" s="30">
        <v>1.5</v>
      </c>
      <c r="T89" s="30">
        <f t="shared" si="5"/>
        <v>304.79999999999995</v>
      </c>
      <c r="U89" s="31" t="s">
        <v>24</v>
      </c>
    </row>
    <row r="90" spans="1:21" x14ac:dyDescent="0.3">
      <c r="A90" s="6">
        <v>87</v>
      </c>
      <c r="B90" s="29">
        <v>41.256</v>
      </c>
      <c r="C90" s="29"/>
      <c r="D90" s="6" t="s">
        <v>20</v>
      </c>
      <c r="E90" s="6" t="str">
        <f t="shared" si="6"/>
        <v>41.256BHS</v>
      </c>
      <c r="F90" s="6">
        <v>-2</v>
      </c>
      <c r="G90" s="30">
        <f>88+10</f>
        <v>98</v>
      </c>
      <c r="H90" s="30">
        <f t="shared" si="7"/>
        <v>0.4</v>
      </c>
      <c r="I90" s="30"/>
      <c r="J90" s="30">
        <f t="shared" si="4"/>
        <v>-78.400000000000006</v>
      </c>
      <c r="K90" s="42" t="s">
        <v>26</v>
      </c>
      <c r="M90" s="6">
        <v>87</v>
      </c>
      <c r="N90" s="29">
        <v>70.38</v>
      </c>
      <c r="O90" s="29"/>
      <c r="P90" s="6" t="s">
        <v>20</v>
      </c>
      <c r="Q90" s="6">
        <v>4</v>
      </c>
      <c r="R90" s="30">
        <f>27+10</f>
        <v>37</v>
      </c>
      <c r="S90" s="30">
        <v>1.5</v>
      </c>
      <c r="T90" s="30">
        <f t="shared" si="5"/>
        <v>222</v>
      </c>
      <c r="U90" s="31" t="s">
        <v>24</v>
      </c>
    </row>
    <row r="91" spans="1:21" x14ac:dyDescent="0.3">
      <c r="A91" s="6">
        <v>88</v>
      </c>
      <c r="B91" s="29">
        <v>45.106000000000002</v>
      </c>
      <c r="C91" s="29"/>
      <c r="D91" s="6" t="s">
        <v>20</v>
      </c>
      <c r="E91" s="6" t="str">
        <f t="shared" si="6"/>
        <v>45.106BHS</v>
      </c>
      <c r="F91" s="6">
        <v>-2</v>
      </c>
      <c r="G91" s="30">
        <f>88+10</f>
        <v>98</v>
      </c>
      <c r="H91" s="30">
        <f t="shared" si="7"/>
        <v>0.4</v>
      </c>
      <c r="I91" s="30"/>
      <c r="J91" s="30">
        <f t="shared" si="4"/>
        <v>-78.400000000000006</v>
      </c>
      <c r="K91" s="42" t="s">
        <v>26</v>
      </c>
      <c r="M91" s="6">
        <v>88</v>
      </c>
      <c r="N91" s="29">
        <v>71.34</v>
      </c>
      <c r="O91" s="29"/>
      <c r="P91" s="6" t="s">
        <v>20</v>
      </c>
      <c r="Q91" s="6">
        <v>4</v>
      </c>
      <c r="R91" s="30">
        <f>14.5+10</f>
        <v>24.5</v>
      </c>
      <c r="S91" s="30">
        <v>1.5</v>
      </c>
      <c r="T91" s="30">
        <f t="shared" si="5"/>
        <v>147</v>
      </c>
      <c r="U91" s="31" t="s">
        <v>24</v>
      </c>
    </row>
    <row r="92" spans="1:21" x14ac:dyDescent="0.3">
      <c r="A92" s="6">
        <v>89</v>
      </c>
      <c r="B92" s="29">
        <v>45.488</v>
      </c>
      <c r="C92" s="29"/>
      <c r="D92" s="6" t="s">
        <v>20</v>
      </c>
      <c r="E92" s="6" t="str">
        <f t="shared" si="6"/>
        <v>45.488BHS</v>
      </c>
      <c r="F92" s="6">
        <v>-2</v>
      </c>
      <c r="G92" s="30">
        <f>88+10</f>
        <v>98</v>
      </c>
      <c r="H92" s="30">
        <f t="shared" si="7"/>
        <v>0.4</v>
      </c>
      <c r="I92" s="30"/>
      <c r="J92" s="30">
        <f t="shared" si="4"/>
        <v>-78.400000000000006</v>
      </c>
      <c r="K92" s="42" t="s">
        <v>26</v>
      </c>
      <c r="M92" s="6">
        <v>89</v>
      </c>
      <c r="N92" s="29">
        <v>72.23</v>
      </c>
      <c r="O92" s="29"/>
      <c r="P92" s="6" t="s">
        <v>20</v>
      </c>
      <c r="Q92" s="6">
        <v>4</v>
      </c>
      <c r="R92" s="30">
        <f>53+10</f>
        <v>63</v>
      </c>
      <c r="S92" s="30">
        <v>1.5</v>
      </c>
      <c r="T92" s="30">
        <f t="shared" si="5"/>
        <v>378</v>
      </c>
      <c r="U92" s="31" t="s">
        <v>24</v>
      </c>
    </row>
    <row r="93" spans="1:21" x14ac:dyDescent="0.3">
      <c r="A93" s="6">
        <v>90</v>
      </c>
      <c r="B93" s="29">
        <v>46.813000000000002</v>
      </c>
      <c r="C93" s="29"/>
      <c r="D93" s="6" t="s">
        <v>20</v>
      </c>
      <c r="E93" s="6" t="str">
        <f t="shared" si="6"/>
        <v>46.813BHS</v>
      </c>
      <c r="F93" s="6">
        <v>-2</v>
      </c>
      <c r="G93" s="30">
        <f>202+10</f>
        <v>212</v>
      </c>
      <c r="H93" s="30">
        <f t="shared" si="7"/>
        <v>0.4</v>
      </c>
      <c r="I93" s="30"/>
      <c r="J93" s="30">
        <f t="shared" si="4"/>
        <v>-169.60000000000002</v>
      </c>
      <c r="K93" s="42" t="s">
        <v>26</v>
      </c>
      <c r="M93" s="6">
        <v>90</v>
      </c>
      <c r="N93" s="29">
        <v>72.569999999999993</v>
      </c>
      <c r="O93" s="29"/>
      <c r="P93" s="6" t="s">
        <v>20</v>
      </c>
      <c r="Q93" s="6">
        <v>4</v>
      </c>
      <c r="R93" s="30">
        <f>14.5+10</f>
        <v>24.5</v>
      </c>
      <c r="S93" s="30">
        <v>1.5</v>
      </c>
      <c r="T93" s="30">
        <f t="shared" si="5"/>
        <v>147</v>
      </c>
      <c r="U93" s="31" t="s">
        <v>24</v>
      </c>
    </row>
    <row r="94" spans="1:21" x14ac:dyDescent="0.3">
      <c r="A94" s="6">
        <v>91</v>
      </c>
      <c r="B94" s="29">
        <v>62.743000000000002</v>
      </c>
      <c r="C94" s="29"/>
      <c r="D94" s="6" t="s">
        <v>20</v>
      </c>
      <c r="E94" s="6" t="str">
        <f t="shared" si="6"/>
        <v>62.743BHS</v>
      </c>
      <c r="F94" s="6">
        <v>-2</v>
      </c>
      <c r="G94" s="30">
        <f>175+10</f>
        <v>185</v>
      </c>
      <c r="H94" s="30">
        <f t="shared" si="7"/>
        <v>0.4</v>
      </c>
      <c r="I94" s="30"/>
      <c r="J94" s="30">
        <f t="shared" si="4"/>
        <v>-148</v>
      </c>
      <c r="K94" s="42" t="s">
        <v>26</v>
      </c>
      <c r="M94" s="6">
        <v>91</v>
      </c>
      <c r="N94" s="29">
        <v>73.31</v>
      </c>
      <c r="O94" s="29"/>
      <c r="P94" s="6" t="s">
        <v>20</v>
      </c>
      <c r="Q94" s="6">
        <v>4</v>
      </c>
      <c r="R94" s="30">
        <f>10.5+10</f>
        <v>20.5</v>
      </c>
      <c r="S94" s="30">
        <v>1.5</v>
      </c>
      <c r="T94" s="30">
        <f t="shared" si="5"/>
        <v>123</v>
      </c>
      <c r="U94" s="31" t="s">
        <v>24</v>
      </c>
    </row>
    <row r="95" spans="1:21" x14ac:dyDescent="0.3">
      <c r="A95" s="6">
        <v>92</v>
      </c>
      <c r="B95" s="29">
        <v>80.555000000000007</v>
      </c>
      <c r="C95" s="32"/>
      <c r="D95" s="6" t="s">
        <v>20</v>
      </c>
      <c r="E95" s="6" t="str">
        <f t="shared" si="6"/>
        <v>80.555BHS</v>
      </c>
      <c r="F95" s="6">
        <v>-2</v>
      </c>
      <c r="G95" s="30">
        <v>1000</v>
      </c>
      <c r="H95" s="30">
        <f t="shared" si="7"/>
        <v>0.4</v>
      </c>
      <c r="I95" s="30"/>
      <c r="J95" s="30">
        <f t="shared" si="4"/>
        <v>-800</v>
      </c>
      <c r="K95" s="42" t="s">
        <v>27</v>
      </c>
      <c r="M95" s="6">
        <v>92</v>
      </c>
      <c r="N95" s="29">
        <v>73.84</v>
      </c>
      <c r="O95" s="29"/>
      <c r="P95" s="6" t="s">
        <v>20</v>
      </c>
      <c r="Q95" s="6">
        <v>4</v>
      </c>
      <c r="R95" s="30">
        <f>14.5+10</f>
        <v>24.5</v>
      </c>
      <c r="S95" s="30">
        <v>1.5</v>
      </c>
      <c r="T95" s="30">
        <f t="shared" si="5"/>
        <v>147</v>
      </c>
      <c r="U95" s="31" t="s">
        <v>24</v>
      </c>
    </row>
    <row r="96" spans="1:21" x14ac:dyDescent="0.3">
      <c r="A96" s="6">
        <v>93</v>
      </c>
      <c r="B96" s="29">
        <v>83.15</v>
      </c>
      <c r="C96" s="32"/>
      <c r="D96" s="6" t="s">
        <v>20</v>
      </c>
      <c r="E96" s="6" t="str">
        <f t="shared" si="6"/>
        <v>83.15BHS</v>
      </c>
      <c r="F96" s="6">
        <v>-2</v>
      </c>
      <c r="G96" s="30">
        <v>1000</v>
      </c>
      <c r="H96" s="30">
        <f t="shared" si="7"/>
        <v>0.4</v>
      </c>
      <c r="I96" s="30"/>
      <c r="J96" s="30">
        <f t="shared" ref="J96:J139" si="9">F96*G96*H96</f>
        <v>-800</v>
      </c>
      <c r="K96" s="42" t="s">
        <v>27</v>
      </c>
      <c r="M96" s="6">
        <v>93</v>
      </c>
      <c r="N96" s="29">
        <v>74.38</v>
      </c>
      <c r="O96" s="29"/>
      <c r="P96" s="6" t="s">
        <v>20</v>
      </c>
      <c r="Q96" s="6">
        <v>4</v>
      </c>
      <c r="R96" s="30">
        <f>21+10</f>
        <v>31</v>
      </c>
      <c r="S96" s="30">
        <v>1.5</v>
      </c>
      <c r="T96" s="30">
        <f t="shared" si="5"/>
        <v>186</v>
      </c>
      <c r="U96" s="31" t="s">
        <v>24</v>
      </c>
    </row>
    <row r="97" spans="1:21" x14ac:dyDescent="0.3">
      <c r="A97" s="6">
        <v>94</v>
      </c>
      <c r="B97" s="29">
        <v>84.34</v>
      </c>
      <c r="C97" s="32"/>
      <c r="D97" s="6" t="s">
        <v>20</v>
      </c>
      <c r="E97" s="6" t="str">
        <f t="shared" si="6"/>
        <v>84.34BHS</v>
      </c>
      <c r="F97" s="6">
        <v>-2</v>
      </c>
      <c r="G97" s="30">
        <v>1000</v>
      </c>
      <c r="H97" s="30">
        <f t="shared" si="7"/>
        <v>0.4</v>
      </c>
      <c r="I97" s="30"/>
      <c r="J97" s="30">
        <f t="shared" si="9"/>
        <v>-800</v>
      </c>
      <c r="K97" s="42" t="s">
        <v>28</v>
      </c>
      <c r="M97" s="6">
        <v>94</v>
      </c>
      <c r="N97" s="29">
        <v>74.8</v>
      </c>
      <c r="O97" s="29"/>
      <c r="P97" s="6" t="s">
        <v>20</v>
      </c>
      <c r="Q97" s="6">
        <v>4</v>
      </c>
      <c r="R97" s="30">
        <f>39.4+10</f>
        <v>49.4</v>
      </c>
      <c r="S97" s="30">
        <v>1.5</v>
      </c>
      <c r="T97" s="30">
        <f t="shared" si="5"/>
        <v>296.39999999999998</v>
      </c>
      <c r="U97" s="31" t="s">
        <v>24</v>
      </c>
    </row>
    <row r="98" spans="1:21" x14ac:dyDescent="0.3">
      <c r="A98" s="6">
        <v>95</v>
      </c>
      <c r="B98" s="29">
        <v>30.49</v>
      </c>
      <c r="C98" s="29"/>
      <c r="D98" s="6" t="s">
        <v>29</v>
      </c>
      <c r="E98" s="6" t="str">
        <f t="shared" si="6"/>
        <v>30.49LHS</v>
      </c>
      <c r="F98" s="6">
        <v>1</v>
      </c>
      <c r="G98" s="30">
        <f>90*2</f>
        <v>180</v>
      </c>
      <c r="H98" s="30">
        <f t="shared" si="7"/>
        <v>0.4</v>
      </c>
      <c r="I98" s="30"/>
      <c r="J98" s="30">
        <f t="shared" si="9"/>
        <v>72</v>
      </c>
      <c r="K98" s="42" t="s">
        <v>30</v>
      </c>
      <c r="M98" s="6">
        <v>95</v>
      </c>
      <c r="N98" s="29">
        <v>75.16</v>
      </c>
      <c r="O98" s="29"/>
      <c r="P98" s="6" t="s">
        <v>20</v>
      </c>
      <c r="Q98" s="6">
        <v>4</v>
      </c>
      <c r="R98" s="30">
        <f>26.5+10</f>
        <v>36.5</v>
      </c>
      <c r="S98" s="30">
        <v>1.5</v>
      </c>
      <c r="T98" s="30">
        <f t="shared" si="5"/>
        <v>219</v>
      </c>
      <c r="U98" s="31" t="s">
        <v>24</v>
      </c>
    </row>
    <row r="99" spans="1:21" x14ac:dyDescent="0.3">
      <c r="A99" s="6">
        <v>96</v>
      </c>
      <c r="B99" s="29">
        <v>30.64</v>
      </c>
      <c r="C99" s="29"/>
      <c r="D99" s="6" t="s">
        <v>31</v>
      </c>
      <c r="E99" s="6" t="str">
        <f t="shared" si="6"/>
        <v>30.64RHS</v>
      </c>
      <c r="F99" s="6">
        <v>1</v>
      </c>
      <c r="G99" s="30">
        <f t="shared" ref="G99:G127" si="10">90*2</f>
        <v>180</v>
      </c>
      <c r="H99" s="30">
        <f t="shared" si="7"/>
        <v>0.4</v>
      </c>
      <c r="I99" s="30"/>
      <c r="J99" s="30">
        <f t="shared" si="9"/>
        <v>72</v>
      </c>
      <c r="K99" s="42" t="s">
        <v>30</v>
      </c>
      <c r="M99" s="6">
        <v>96</v>
      </c>
      <c r="N99" s="29">
        <v>75.885000000000005</v>
      </c>
      <c r="O99" s="29"/>
      <c r="P99" s="6" t="s">
        <v>20</v>
      </c>
      <c r="Q99" s="6">
        <v>4</v>
      </c>
      <c r="R99" s="30">
        <f>10.5+10</f>
        <v>20.5</v>
      </c>
      <c r="S99" s="30">
        <v>1.5</v>
      </c>
      <c r="T99" s="30">
        <f t="shared" si="5"/>
        <v>123</v>
      </c>
      <c r="U99" s="31" t="s">
        <v>24</v>
      </c>
    </row>
    <row r="100" spans="1:21" x14ac:dyDescent="0.3">
      <c r="A100" s="6">
        <v>97</v>
      </c>
      <c r="B100" s="29">
        <v>35.06</v>
      </c>
      <c r="C100" s="29"/>
      <c r="D100" s="6" t="s">
        <v>29</v>
      </c>
      <c r="E100" s="6" t="str">
        <f t="shared" si="6"/>
        <v>35.06LHS</v>
      </c>
      <c r="F100" s="6">
        <v>1</v>
      </c>
      <c r="G100" s="30">
        <f t="shared" si="10"/>
        <v>180</v>
      </c>
      <c r="H100" s="30">
        <f t="shared" si="7"/>
        <v>0.4</v>
      </c>
      <c r="I100" s="30"/>
      <c r="J100" s="30">
        <f t="shared" si="9"/>
        <v>72</v>
      </c>
      <c r="K100" s="42" t="s">
        <v>32</v>
      </c>
      <c r="M100" s="6">
        <v>97</v>
      </c>
      <c r="N100" s="29">
        <v>76.06</v>
      </c>
      <c r="O100" s="29"/>
      <c r="P100" s="6" t="s">
        <v>20</v>
      </c>
      <c r="Q100" s="6">
        <v>4</v>
      </c>
      <c r="R100" s="30">
        <f>39.4+10</f>
        <v>49.4</v>
      </c>
      <c r="S100" s="30">
        <v>1.5</v>
      </c>
      <c r="T100" s="30">
        <f t="shared" si="5"/>
        <v>296.39999999999998</v>
      </c>
      <c r="U100" s="31" t="s">
        <v>24</v>
      </c>
    </row>
    <row r="101" spans="1:21" x14ac:dyDescent="0.3">
      <c r="A101" s="6">
        <v>98</v>
      </c>
      <c r="B101" s="29">
        <v>35.229999999999997</v>
      </c>
      <c r="C101" s="29"/>
      <c r="D101" s="6" t="s">
        <v>31</v>
      </c>
      <c r="E101" s="6" t="str">
        <f t="shared" si="6"/>
        <v>35.23RHS</v>
      </c>
      <c r="F101" s="6">
        <v>1</v>
      </c>
      <c r="G101" s="30">
        <f t="shared" si="10"/>
        <v>180</v>
      </c>
      <c r="H101" s="30">
        <f t="shared" si="7"/>
        <v>0.4</v>
      </c>
      <c r="I101" s="30"/>
      <c r="J101" s="30">
        <f t="shared" si="9"/>
        <v>72</v>
      </c>
      <c r="K101" s="42" t="s">
        <v>32</v>
      </c>
      <c r="M101" s="6">
        <v>98</v>
      </c>
      <c r="N101" s="29">
        <v>77.010000000000005</v>
      </c>
      <c r="O101" s="29"/>
      <c r="P101" s="6" t="s">
        <v>20</v>
      </c>
      <c r="Q101" s="6">
        <v>4</v>
      </c>
      <c r="R101" s="30">
        <f>10+10</f>
        <v>20</v>
      </c>
      <c r="S101" s="30">
        <v>1.5</v>
      </c>
      <c r="T101" s="30">
        <f t="shared" si="5"/>
        <v>120</v>
      </c>
      <c r="U101" s="31" t="s">
        <v>24</v>
      </c>
    </row>
    <row r="102" spans="1:21" x14ac:dyDescent="0.3">
      <c r="A102" s="6">
        <v>99</v>
      </c>
      <c r="B102" s="29">
        <v>38.54</v>
      </c>
      <c r="C102" s="29"/>
      <c r="D102" s="6" t="s">
        <v>29</v>
      </c>
      <c r="E102" s="6" t="str">
        <f t="shared" si="6"/>
        <v>38.54LHS</v>
      </c>
      <c r="F102" s="6">
        <v>1</v>
      </c>
      <c r="G102" s="30">
        <f t="shared" si="10"/>
        <v>180</v>
      </c>
      <c r="H102" s="30">
        <f t="shared" si="7"/>
        <v>0.4</v>
      </c>
      <c r="I102" s="30"/>
      <c r="J102" s="30">
        <f t="shared" si="9"/>
        <v>72</v>
      </c>
      <c r="K102" s="42" t="s">
        <v>32</v>
      </c>
      <c r="M102" s="6">
        <v>99</v>
      </c>
      <c r="N102" s="29">
        <v>77.56</v>
      </c>
      <c r="O102" s="29"/>
      <c r="P102" s="6" t="s">
        <v>20</v>
      </c>
      <c r="Q102" s="6">
        <v>4</v>
      </c>
      <c r="R102" s="30">
        <f>13.5+10</f>
        <v>23.5</v>
      </c>
      <c r="S102" s="30">
        <v>1.5</v>
      </c>
      <c r="T102" s="30">
        <f t="shared" si="5"/>
        <v>141</v>
      </c>
      <c r="U102" s="31" t="s">
        <v>24</v>
      </c>
    </row>
    <row r="103" spans="1:21" x14ac:dyDescent="0.3">
      <c r="A103" s="6">
        <v>100</v>
      </c>
      <c r="B103" s="29">
        <v>38.71</v>
      </c>
      <c r="C103" s="29"/>
      <c r="D103" s="6" t="s">
        <v>31</v>
      </c>
      <c r="E103" s="6" t="str">
        <f t="shared" si="6"/>
        <v>38.71RHS</v>
      </c>
      <c r="F103" s="6">
        <v>1</v>
      </c>
      <c r="G103" s="30">
        <f t="shared" si="10"/>
        <v>180</v>
      </c>
      <c r="H103" s="30">
        <f t="shared" si="7"/>
        <v>0.4</v>
      </c>
      <c r="I103" s="30"/>
      <c r="J103" s="30">
        <f t="shared" si="9"/>
        <v>72</v>
      </c>
      <c r="K103" s="42" t="s">
        <v>32</v>
      </c>
      <c r="M103" s="6">
        <v>100</v>
      </c>
      <c r="N103" s="29">
        <v>78.760000000000005</v>
      </c>
      <c r="O103" s="29"/>
      <c r="P103" s="6" t="s">
        <v>20</v>
      </c>
      <c r="Q103" s="6">
        <v>4</v>
      </c>
      <c r="R103" s="30">
        <f>21+10</f>
        <v>31</v>
      </c>
      <c r="S103" s="30">
        <v>1.5</v>
      </c>
      <c r="T103" s="30">
        <f t="shared" si="5"/>
        <v>186</v>
      </c>
      <c r="U103" s="31" t="s">
        <v>24</v>
      </c>
    </row>
    <row r="104" spans="1:21" x14ac:dyDescent="0.3">
      <c r="A104" s="6">
        <v>101</v>
      </c>
      <c r="B104" s="29">
        <v>44.36</v>
      </c>
      <c r="C104" s="29"/>
      <c r="D104" s="6" t="s">
        <v>29</v>
      </c>
      <c r="E104" s="6" t="str">
        <f t="shared" si="6"/>
        <v>44.36LHS</v>
      </c>
      <c r="F104" s="6">
        <v>1</v>
      </c>
      <c r="G104" s="30">
        <f t="shared" si="10"/>
        <v>180</v>
      </c>
      <c r="H104" s="30">
        <f t="shared" si="7"/>
        <v>0.4</v>
      </c>
      <c r="I104" s="30"/>
      <c r="J104" s="30">
        <f t="shared" si="9"/>
        <v>72</v>
      </c>
      <c r="K104" s="42" t="s">
        <v>30</v>
      </c>
      <c r="M104" s="6">
        <v>101</v>
      </c>
      <c r="N104" s="29">
        <v>80.94</v>
      </c>
      <c r="O104" s="29"/>
      <c r="P104" s="6" t="s">
        <v>20</v>
      </c>
      <c r="Q104" s="6">
        <v>2</v>
      </c>
      <c r="R104" s="30">
        <f t="shared" ref="R104:R105" si="11">9.9+10</f>
        <v>19.899999999999999</v>
      </c>
      <c r="S104" s="30">
        <v>1.5</v>
      </c>
      <c r="T104" s="30">
        <f t="shared" si="5"/>
        <v>59.699999999999996</v>
      </c>
      <c r="U104" s="31" t="s">
        <v>24</v>
      </c>
    </row>
    <row r="105" spans="1:21" x14ac:dyDescent="0.3">
      <c r="A105" s="6">
        <v>102</v>
      </c>
      <c r="B105" s="29">
        <v>44.52</v>
      </c>
      <c r="C105" s="29"/>
      <c r="D105" s="6" t="s">
        <v>31</v>
      </c>
      <c r="E105" s="6" t="str">
        <f t="shared" si="6"/>
        <v>44.52RHS</v>
      </c>
      <c r="F105" s="6">
        <v>1</v>
      </c>
      <c r="G105" s="30">
        <f t="shared" si="10"/>
        <v>180</v>
      </c>
      <c r="H105" s="30">
        <f t="shared" si="7"/>
        <v>0.4</v>
      </c>
      <c r="I105" s="30"/>
      <c r="J105" s="30">
        <f t="shared" si="9"/>
        <v>72</v>
      </c>
      <c r="K105" s="42" t="s">
        <v>30</v>
      </c>
      <c r="M105" s="6">
        <v>102</v>
      </c>
      <c r="N105" s="29">
        <v>83.19</v>
      </c>
      <c r="O105" s="29"/>
      <c r="P105" s="6" t="s">
        <v>20</v>
      </c>
      <c r="Q105" s="6">
        <v>2</v>
      </c>
      <c r="R105" s="30">
        <f t="shared" si="11"/>
        <v>19.899999999999999</v>
      </c>
      <c r="S105" s="30">
        <v>1.5</v>
      </c>
      <c r="T105" s="30">
        <f t="shared" si="5"/>
        <v>59.699999999999996</v>
      </c>
      <c r="U105" s="31" t="s">
        <v>24</v>
      </c>
    </row>
    <row r="106" spans="1:21" x14ac:dyDescent="0.3">
      <c r="A106" s="6">
        <v>103</v>
      </c>
      <c r="B106" s="29">
        <v>48.37</v>
      </c>
      <c r="C106" s="29"/>
      <c r="D106" s="6" t="s">
        <v>29</v>
      </c>
      <c r="E106" s="6" t="str">
        <f t="shared" si="6"/>
        <v>48.37LHS</v>
      </c>
      <c r="F106" s="6">
        <v>1</v>
      </c>
      <c r="G106" s="30">
        <f t="shared" si="10"/>
        <v>180</v>
      </c>
      <c r="H106" s="30">
        <f t="shared" si="7"/>
        <v>0.4</v>
      </c>
      <c r="I106" s="30"/>
      <c r="J106" s="30">
        <f t="shared" si="9"/>
        <v>72</v>
      </c>
      <c r="K106" s="42" t="s">
        <v>30</v>
      </c>
      <c r="M106" s="6">
        <v>103</v>
      </c>
      <c r="N106" s="29">
        <v>86.415000000000006</v>
      </c>
      <c r="O106" s="29"/>
      <c r="P106" s="6" t="s">
        <v>20</v>
      </c>
      <c r="Q106" s="6">
        <v>4</v>
      </c>
      <c r="R106" s="30">
        <f>51.8+10</f>
        <v>61.8</v>
      </c>
      <c r="S106" s="30">
        <v>1.5</v>
      </c>
      <c r="T106" s="30">
        <f t="shared" si="5"/>
        <v>370.79999999999995</v>
      </c>
      <c r="U106" s="31" t="s">
        <v>24</v>
      </c>
    </row>
    <row r="107" spans="1:21" x14ac:dyDescent="0.3">
      <c r="A107" s="6">
        <v>104</v>
      </c>
      <c r="B107" s="29">
        <v>48.54</v>
      </c>
      <c r="C107" s="29"/>
      <c r="D107" s="6" t="s">
        <v>31</v>
      </c>
      <c r="E107" s="6" t="str">
        <f t="shared" si="6"/>
        <v>48.54RHS</v>
      </c>
      <c r="F107" s="6">
        <v>1</v>
      </c>
      <c r="G107" s="30">
        <f t="shared" si="10"/>
        <v>180</v>
      </c>
      <c r="H107" s="30">
        <f t="shared" si="7"/>
        <v>0.4</v>
      </c>
      <c r="I107" s="30"/>
      <c r="J107" s="30">
        <f t="shared" si="9"/>
        <v>72</v>
      </c>
      <c r="K107" s="42" t="s">
        <v>30</v>
      </c>
      <c r="M107" s="6">
        <v>104</v>
      </c>
      <c r="N107" s="29">
        <v>34.01</v>
      </c>
      <c r="O107" s="29"/>
      <c r="P107" s="6" t="s">
        <v>20</v>
      </c>
      <c r="Q107" s="6">
        <v>5</v>
      </c>
      <c r="R107" s="30">
        <f>157+10</f>
        <v>167</v>
      </c>
      <c r="S107" s="30">
        <v>1.5</v>
      </c>
      <c r="T107" s="30">
        <f t="shared" si="5"/>
        <v>1252.5</v>
      </c>
      <c r="U107" s="31" t="s">
        <v>26</v>
      </c>
    </row>
    <row r="108" spans="1:21" x14ac:dyDescent="0.3">
      <c r="A108" s="6">
        <v>105</v>
      </c>
      <c r="B108" s="29">
        <v>51.55</v>
      </c>
      <c r="C108" s="29"/>
      <c r="D108" s="6" t="s">
        <v>29</v>
      </c>
      <c r="E108" s="6" t="str">
        <f t="shared" si="6"/>
        <v>51.55LHS</v>
      </c>
      <c r="F108" s="6">
        <v>1</v>
      </c>
      <c r="G108" s="30">
        <f t="shared" si="10"/>
        <v>180</v>
      </c>
      <c r="H108" s="30">
        <f t="shared" si="7"/>
        <v>0.4</v>
      </c>
      <c r="I108" s="30"/>
      <c r="J108" s="30">
        <f t="shared" si="9"/>
        <v>72</v>
      </c>
      <c r="K108" s="42" t="s">
        <v>32</v>
      </c>
      <c r="M108" s="6">
        <v>105</v>
      </c>
      <c r="N108" s="29">
        <v>41.256</v>
      </c>
      <c r="O108" s="29"/>
      <c r="P108" s="6" t="s">
        <v>20</v>
      </c>
      <c r="Q108" s="6">
        <v>5</v>
      </c>
      <c r="R108" s="30">
        <f>88+10</f>
        <v>98</v>
      </c>
      <c r="S108" s="30">
        <v>1.5</v>
      </c>
      <c r="T108" s="30">
        <f t="shared" si="5"/>
        <v>735</v>
      </c>
      <c r="U108" s="31" t="s">
        <v>26</v>
      </c>
    </row>
    <row r="109" spans="1:21" x14ac:dyDescent="0.3">
      <c r="A109" s="6">
        <v>106</v>
      </c>
      <c r="B109" s="29">
        <v>51.72</v>
      </c>
      <c r="C109" s="29"/>
      <c r="D109" s="6" t="s">
        <v>31</v>
      </c>
      <c r="E109" s="6" t="str">
        <f t="shared" si="6"/>
        <v>51.72RHS</v>
      </c>
      <c r="F109" s="6">
        <v>1</v>
      </c>
      <c r="G109" s="30">
        <f t="shared" si="10"/>
        <v>180</v>
      </c>
      <c r="H109" s="30">
        <f t="shared" si="7"/>
        <v>0.4</v>
      </c>
      <c r="I109" s="30"/>
      <c r="J109" s="30">
        <f t="shared" si="9"/>
        <v>72</v>
      </c>
      <c r="K109" s="42" t="s">
        <v>32</v>
      </c>
      <c r="M109" s="6">
        <v>106</v>
      </c>
      <c r="N109" s="29">
        <v>45.106000000000002</v>
      </c>
      <c r="O109" s="29"/>
      <c r="P109" s="6" t="s">
        <v>20</v>
      </c>
      <c r="Q109" s="6">
        <v>5</v>
      </c>
      <c r="R109" s="30">
        <f>88+10</f>
        <v>98</v>
      </c>
      <c r="S109" s="30">
        <v>1.5</v>
      </c>
      <c r="T109" s="30">
        <f t="shared" si="5"/>
        <v>735</v>
      </c>
      <c r="U109" s="31" t="s">
        <v>26</v>
      </c>
    </row>
    <row r="110" spans="1:21" x14ac:dyDescent="0.3">
      <c r="A110" s="6">
        <v>107</v>
      </c>
      <c r="B110" s="29">
        <v>55</v>
      </c>
      <c r="C110" s="29"/>
      <c r="D110" s="6" t="s">
        <v>29</v>
      </c>
      <c r="E110" s="6" t="str">
        <f t="shared" si="6"/>
        <v>55LHS</v>
      </c>
      <c r="F110" s="6">
        <v>1</v>
      </c>
      <c r="G110" s="30">
        <f t="shared" si="10"/>
        <v>180</v>
      </c>
      <c r="H110" s="30">
        <f t="shared" si="7"/>
        <v>0.4</v>
      </c>
      <c r="I110" s="30"/>
      <c r="J110" s="30">
        <f t="shared" si="9"/>
        <v>72</v>
      </c>
      <c r="K110" s="42" t="s">
        <v>32</v>
      </c>
      <c r="M110" s="6">
        <v>107</v>
      </c>
      <c r="N110" s="29">
        <v>45.488</v>
      </c>
      <c r="O110" s="29"/>
      <c r="P110" s="6" t="s">
        <v>20</v>
      </c>
      <c r="Q110" s="6">
        <v>5</v>
      </c>
      <c r="R110" s="30">
        <f>88+10</f>
        <v>98</v>
      </c>
      <c r="S110" s="30">
        <v>1.5</v>
      </c>
      <c r="T110" s="30">
        <f t="shared" si="5"/>
        <v>735</v>
      </c>
      <c r="U110" s="31" t="s">
        <v>26</v>
      </c>
    </row>
    <row r="111" spans="1:21" x14ac:dyDescent="0.3">
      <c r="A111" s="6">
        <v>108</v>
      </c>
      <c r="B111" s="29">
        <v>55.18</v>
      </c>
      <c r="C111" s="29"/>
      <c r="D111" s="6" t="s">
        <v>31</v>
      </c>
      <c r="E111" s="6" t="str">
        <f t="shared" si="6"/>
        <v>55.18RHS</v>
      </c>
      <c r="F111" s="6">
        <v>1</v>
      </c>
      <c r="G111" s="30">
        <f t="shared" si="10"/>
        <v>180</v>
      </c>
      <c r="H111" s="30">
        <f t="shared" si="7"/>
        <v>0.4</v>
      </c>
      <c r="I111" s="30"/>
      <c r="J111" s="30">
        <f t="shared" si="9"/>
        <v>72</v>
      </c>
      <c r="K111" s="42" t="s">
        <v>32</v>
      </c>
      <c r="M111" s="6">
        <v>108</v>
      </c>
      <c r="N111" s="29">
        <v>46.813000000000002</v>
      </c>
      <c r="O111" s="29"/>
      <c r="P111" s="6" t="s">
        <v>20</v>
      </c>
      <c r="Q111" s="6">
        <v>5</v>
      </c>
      <c r="R111" s="30">
        <f>202+10</f>
        <v>212</v>
      </c>
      <c r="S111" s="30">
        <v>1.5</v>
      </c>
      <c r="T111" s="30">
        <f t="shared" si="5"/>
        <v>1590</v>
      </c>
      <c r="U111" s="31" t="s">
        <v>26</v>
      </c>
    </row>
    <row r="112" spans="1:21" x14ac:dyDescent="0.3">
      <c r="A112" s="6">
        <v>109</v>
      </c>
      <c r="B112" s="29">
        <v>60</v>
      </c>
      <c r="C112" s="29"/>
      <c r="D112" s="6" t="s">
        <v>29</v>
      </c>
      <c r="E112" s="6" t="str">
        <f t="shared" si="6"/>
        <v>60LHS</v>
      </c>
      <c r="F112" s="6">
        <v>1</v>
      </c>
      <c r="G112" s="30">
        <f t="shared" si="10"/>
        <v>180</v>
      </c>
      <c r="H112" s="30">
        <f t="shared" si="7"/>
        <v>0.4</v>
      </c>
      <c r="I112" s="30"/>
      <c r="J112" s="30">
        <f t="shared" si="9"/>
        <v>72</v>
      </c>
      <c r="K112" s="42" t="s">
        <v>30</v>
      </c>
      <c r="M112" s="6">
        <v>109</v>
      </c>
      <c r="N112" s="29">
        <v>62.743000000000002</v>
      </c>
      <c r="O112" s="29"/>
      <c r="P112" s="6" t="s">
        <v>20</v>
      </c>
      <c r="Q112" s="6">
        <v>5</v>
      </c>
      <c r="R112" s="30">
        <f>175+10</f>
        <v>185</v>
      </c>
      <c r="S112" s="30">
        <v>1.5</v>
      </c>
      <c r="T112" s="30">
        <f t="shared" si="5"/>
        <v>1387.5</v>
      </c>
      <c r="U112" s="31" t="s">
        <v>26</v>
      </c>
    </row>
    <row r="113" spans="1:21" x14ac:dyDescent="0.3">
      <c r="A113" s="6">
        <v>110</v>
      </c>
      <c r="B113" s="29">
        <v>60.02</v>
      </c>
      <c r="C113" s="29"/>
      <c r="D113" s="6" t="s">
        <v>31</v>
      </c>
      <c r="E113" s="6" t="str">
        <f t="shared" si="6"/>
        <v>60.02RHS</v>
      </c>
      <c r="F113" s="6">
        <v>1</v>
      </c>
      <c r="G113" s="30">
        <f t="shared" si="10"/>
        <v>180</v>
      </c>
      <c r="H113" s="30">
        <f t="shared" si="7"/>
        <v>0.4</v>
      </c>
      <c r="I113" s="30"/>
      <c r="J113" s="30">
        <f t="shared" si="9"/>
        <v>72</v>
      </c>
      <c r="K113" s="42" t="s">
        <v>30</v>
      </c>
      <c r="M113" s="6">
        <v>110</v>
      </c>
      <c r="N113" s="29">
        <v>40.049999999999997</v>
      </c>
      <c r="O113" s="29">
        <v>40.299999999999997</v>
      </c>
      <c r="P113" s="6" t="s">
        <v>20</v>
      </c>
      <c r="Q113" s="6">
        <v>2</v>
      </c>
      <c r="R113" s="30">
        <f>(O113-N113)*1000</f>
        <v>250</v>
      </c>
      <c r="S113" s="30">
        <v>1.5</v>
      </c>
      <c r="T113" s="30">
        <f t="shared" si="5"/>
        <v>750</v>
      </c>
      <c r="U113" s="31" t="s">
        <v>33</v>
      </c>
    </row>
    <row r="114" spans="1:21" x14ac:dyDescent="0.3">
      <c r="A114" s="6">
        <v>111</v>
      </c>
      <c r="B114" s="29">
        <v>63.29</v>
      </c>
      <c r="C114" s="29"/>
      <c r="D114" s="6" t="s">
        <v>31</v>
      </c>
      <c r="E114" s="6" t="str">
        <f t="shared" si="6"/>
        <v>63.29RHS</v>
      </c>
      <c r="F114" s="6">
        <v>1</v>
      </c>
      <c r="G114" s="30">
        <f t="shared" si="10"/>
        <v>180</v>
      </c>
      <c r="H114" s="30">
        <f t="shared" si="7"/>
        <v>0.4</v>
      </c>
      <c r="I114" s="30"/>
      <c r="J114" s="30">
        <f t="shared" si="9"/>
        <v>72</v>
      </c>
      <c r="K114" s="42" t="s">
        <v>30</v>
      </c>
      <c r="M114" s="6">
        <v>111</v>
      </c>
      <c r="N114" s="29">
        <v>76.400000000000006</v>
      </c>
      <c r="O114" s="29">
        <v>76.87</v>
      </c>
      <c r="P114" s="6" t="s">
        <v>20</v>
      </c>
      <c r="Q114" s="6">
        <v>2</v>
      </c>
      <c r="R114" s="30">
        <f>(O114-N114)*1000</f>
        <v>469.99999999999886</v>
      </c>
      <c r="S114" s="30">
        <v>1.5</v>
      </c>
      <c r="T114" s="30">
        <f t="shared" si="5"/>
        <v>1409.9999999999966</v>
      </c>
      <c r="U114" s="31" t="s">
        <v>34</v>
      </c>
    </row>
    <row r="115" spans="1:21" x14ac:dyDescent="0.3">
      <c r="A115" s="6">
        <v>112</v>
      </c>
      <c r="B115" s="29">
        <v>63.32</v>
      </c>
      <c r="C115" s="29"/>
      <c r="D115" s="6" t="s">
        <v>29</v>
      </c>
      <c r="E115" s="6" t="str">
        <f t="shared" si="6"/>
        <v>63.32LHS</v>
      </c>
      <c r="F115" s="6">
        <v>1</v>
      </c>
      <c r="G115" s="30">
        <f t="shared" si="10"/>
        <v>180</v>
      </c>
      <c r="H115" s="30">
        <f t="shared" si="7"/>
        <v>0.4</v>
      </c>
      <c r="I115" s="30"/>
      <c r="J115" s="30">
        <f t="shared" si="9"/>
        <v>72</v>
      </c>
      <c r="K115" s="42" t="s">
        <v>30</v>
      </c>
      <c r="M115" s="6">
        <v>112</v>
      </c>
      <c r="N115" s="29">
        <v>79.040000000000006</v>
      </c>
      <c r="O115" s="29">
        <v>80</v>
      </c>
      <c r="P115" s="6" t="s">
        <v>20</v>
      </c>
      <c r="Q115" s="6">
        <v>2</v>
      </c>
      <c r="R115" s="30">
        <f>(O115-N115)*1000</f>
        <v>959.99999999999375</v>
      </c>
      <c r="S115" s="30">
        <v>1.5</v>
      </c>
      <c r="T115" s="30">
        <f t="shared" si="5"/>
        <v>2879.9999999999814</v>
      </c>
      <c r="U115" s="31" t="s">
        <v>35</v>
      </c>
    </row>
    <row r="116" spans="1:21" x14ac:dyDescent="0.3">
      <c r="A116" s="6">
        <v>113</v>
      </c>
      <c r="B116" s="29">
        <v>66.02</v>
      </c>
      <c r="C116" s="29"/>
      <c r="D116" s="6" t="s">
        <v>31</v>
      </c>
      <c r="E116" s="6" t="str">
        <f t="shared" si="6"/>
        <v>66.02RHS</v>
      </c>
      <c r="F116" s="6">
        <v>1</v>
      </c>
      <c r="G116" s="30">
        <f t="shared" si="10"/>
        <v>180</v>
      </c>
      <c r="H116" s="30">
        <f t="shared" si="7"/>
        <v>0.4</v>
      </c>
      <c r="I116" s="30"/>
      <c r="J116" s="30">
        <f t="shared" si="9"/>
        <v>72</v>
      </c>
      <c r="K116" s="42" t="s">
        <v>30</v>
      </c>
      <c r="M116" s="6">
        <v>113</v>
      </c>
      <c r="N116" s="29">
        <v>80.099999999999994</v>
      </c>
      <c r="O116" s="29">
        <v>81.010000000000005</v>
      </c>
      <c r="P116" s="6" t="s">
        <v>20</v>
      </c>
      <c r="Q116" s="6">
        <v>2</v>
      </c>
      <c r="R116" s="30">
        <f>(O116-N116)*1000</f>
        <v>910.0000000000108</v>
      </c>
      <c r="S116" s="30">
        <v>1.5</v>
      </c>
      <c r="T116" s="30">
        <f t="shared" si="5"/>
        <v>2730.0000000000323</v>
      </c>
      <c r="U116" s="31" t="s">
        <v>27</v>
      </c>
    </row>
    <row r="117" spans="1:21" x14ac:dyDescent="0.3">
      <c r="A117" s="6">
        <v>114</v>
      </c>
      <c r="B117" s="29">
        <v>66.069999999999993</v>
      </c>
      <c r="C117" s="29"/>
      <c r="D117" s="6" t="s">
        <v>29</v>
      </c>
      <c r="E117" s="6" t="str">
        <f t="shared" si="6"/>
        <v>66.07LHS</v>
      </c>
      <c r="F117" s="6">
        <v>1</v>
      </c>
      <c r="G117" s="30">
        <f t="shared" si="10"/>
        <v>180</v>
      </c>
      <c r="H117" s="30">
        <f t="shared" si="7"/>
        <v>0.4</v>
      </c>
      <c r="I117" s="30"/>
      <c r="J117" s="30">
        <f t="shared" si="9"/>
        <v>72</v>
      </c>
      <c r="K117" s="42" t="s">
        <v>30</v>
      </c>
      <c r="M117" s="6">
        <v>114</v>
      </c>
      <c r="N117" s="29">
        <v>963.7</v>
      </c>
      <c r="O117" s="29">
        <v>964.03300000000002</v>
      </c>
      <c r="P117" s="6" t="s">
        <v>20</v>
      </c>
      <c r="Q117" s="6">
        <v>5</v>
      </c>
      <c r="R117" s="30">
        <f>(O117-N117)*1000+10</f>
        <v>342.99999999996999</v>
      </c>
      <c r="S117" s="30">
        <v>1.5</v>
      </c>
      <c r="T117" s="30">
        <f t="shared" si="5"/>
        <v>2572.4999999997749</v>
      </c>
      <c r="U117" s="31" t="s">
        <v>26</v>
      </c>
    </row>
    <row r="118" spans="1:21" x14ac:dyDescent="0.3">
      <c r="A118" s="6">
        <v>115</v>
      </c>
      <c r="B118" s="29">
        <v>70.27</v>
      </c>
      <c r="C118" s="29"/>
      <c r="D118" s="6" t="s">
        <v>31</v>
      </c>
      <c r="E118" s="6" t="str">
        <f t="shared" si="6"/>
        <v>70.27RHS</v>
      </c>
      <c r="F118" s="6">
        <v>1</v>
      </c>
      <c r="G118" s="30">
        <f t="shared" si="10"/>
        <v>180</v>
      </c>
      <c r="H118" s="30">
        <f t="shared" si="7"/>
        <v>0.4</v>
      </c>
      <c r="I118" s="30"/>
      <c r="J118" s="30">
        <f t="shared" si="9"/>
        <v>72</v>
      </c>
      <c r="K118" s="42" t="s">
        <v>30</v>
      </c>
      <c r="M118" s="6">
        <v>115</v>
      </c>
      <c r="N118" s="29">
        <v>975.13</v>
      </c>
      <c r="O118" s="29">
        <v>975.33699999999999</v>
      </c>
      <c r="P118" s="6" t="s">
        <v>20</v>
      </c>
      <c r="Q118" s="6">
        <v>5</v>
      </c>
      <c r="R118" s="30">
        <f>(O118-N118)*1000+10</f>
        <v>216.99999999999363</v>
      </c>
      <c r="S118" s="30">
        <v>1.5</v>
      </c>
      <c r="T118" s="30">
        <f t="shared" si="5"/>
        <v>1627.4999999999523</v>
      </c>
      <c r="U118" s="31" t="s">
        <v>26</v>
      </c>
    </row>
    <row r="119" spans="1:21" x14ac:dyDescent="0.3">
      <c r="A119" s="6">
        <v>116</v>
      </c>
      <c r="B119" s="29">
        <v>70.28</v>
      </c>
      <c r="C119" s="29"/>
      <c r="D119" s="6" t="s">
        <v>29</v>
      </c>
      <c r="E119" s="6" t="str">
        <f t="shared" si="6"/>
        <v>70.28LHS</v>
      </c>
      <c r="F119" s="6">
        <v>1</v>
      </c>
      <c r="G119" s="30">
        <f t="shared" si="10"/>
        <v>180</v>
      </c>
      <c r="H119" s="30">
        <f t="shared" si="7"/>
        <v>0.4</v>
      </c>
      <c r="I119" s="30"/>
      <c r="J119" s="30">
        <f t="shared" si="9"/>
        <v>72</v>
      </c>
      <c r="K119" s="42" t="s">
        <v>30</v>
      </c>
      <c r="M119" s="6">
        <v>116</v>
      </c>
      <c r="N119" s="29">
        <v>986.19</v>
      </c>
      <c r="O119" s="29">
        <v>986.39700000000005</v>
      </c>
      <c r="P119" s="6" t="s">
        <v>20</v>
      </c>
      <c r="Q119" s="6">
        <v>5</v>
      </c>
      <c r="R119" s="30">
        <f>(O119-N119)*1000+10</f>
        <v>216.99999999999363</v>
      </c>
      <c r="S119" s="30">
        <v>1.5</v>
      </c>
      <c r="T119" s="30">
        <f t="shared" si="5"/>
        <v>1627.4999999999523</v>
      </c>
      <c r="U119" s="31" t="s">
        <v>26</v>
      </c>
    </row>
    <row r="120" spans="1:21" x14ac:dyDescent="0.3">
      <c r="A120" s="6">
        <v>117</v>
      </c>
      <c r="B120" s="29">
        <v>72.37</v>
      </c>
      <c r="C120" s="29"/>
      <c r="D120" s="6" t="s">
        <v>31</v>
      </c>
      <c r="E120" s="6" t="str">
        <f t="shared" si="6"/>
        <v>72.37RHS</v>
      </c>
      <c r="F120" s="6">
        <v>1</v>
      </c>
      <c r="G120" s="30">
        <f t="shared" si="10"/>
        <v>180</v>
      </c>
      <c r="H120" s="30">
        <f t="shared" si="7"/>
        <v>0.4</v>
      </c>
      <c r="I120" s="30"/>
      <c r="J120" s="30">
        <f t="shared" si="9"/>
        <v>72</v>
      </c>
      <c r="K120" s="42" t="s">
        <v>30</v>
      </c>
      <c r="M120" s="6">
        <v>117</v>
      </c>
      <c r="N120" s="29">
        <v>995.92</v>
      </c>
      <c r="O120" s="29">
        <v>996.31299999999999</v>
      </c>
      <c r="P120" s="6" t="s">
        <v>20</v>
      </c>
      <c r="Q120" s="6">
        <v>5</v>
      </c>
      <c r="R120" s="30">
        <f>(O120-N120)*1000+10</f>
        <v>403.0000000000291</v>
      </c>
      <c r="S120" s="30">
        <v>1.5</v>
      </c>
      <c r="T120" s="30">
        <f t="shared" si="5"/>
        <v>3022.5000000002183</v>
      </c>
      <c r="U120" s="31" t="s">
        <v>26</v>
      </c>
    </row>
    <row r="121" spans="1:21" x14ac:dyDescent="0.3">
      <c r="A121" s="6">
        <v>118</v>
      </c>
      <c r="B121" s="29">
        <v>72.45</v>
      </c>
      <c r="C121" s="29"/>
      <c r="D121" s="6" t="s">
        <v>29</v>
      </c>
      <c r="E121" s="6" t="str">
        <f t="shared" si="6"/>
        <v>72.45LHS</v>
      </c>
      <c r="F121" s="6">
        <v>1</v>
      </c>
      <c r="G121" s="30">
        <f t="shared" si="10"/>
        <v>180</v>
      </c>
      <c r="H121" s="30">
        <f t="shared" si="7"/>
        <v>0.4</v>
      </c>
      <c r="I121" s="30"/>
      <c r="J121" s="30">
        <f t="shared" si="9"/>
        <v>72</v>
      </c>
      <c r="K121" s="42" t="s">
        <v>30</v>
      </c>
      <c r="M121" s="6">
        <v>118</v>
      </c>
      <c r="N121" s="29">
        <v>962.93399999999997</v>
      </c>
      <c r="O121" s="32"/>
      <c r="P121" s="6" t="s">
        <v>20</v>
      </c>
      <c r="Q121" s="6">
        <v>5</v>
      </c>
      <c r="R121" s="30">
        <f>29.2+10</f>
        <v>39.200000000000003</v>
      </c>
      <c r="S121" s="30">
        <v>1.5</v>
      </c>
      <c r="T121" s="30">
        <f t="shared" si="5"/>
        <v>294</v>
      </c>
      <c r="U121" s="31" t="s">
        <v>24</v>
      </c>
    </row>
    <row r="122" spans="1:21" x14ac:dyDescent="0.3">
      <c r="A122" s="6">
        <v>119</v>
      </c>
      <c r="B122" s="29">
        <v>78.19</v>
      </c>
      <c r="C122" s="29"/>
      <c r="D122" s="6" t="s">
        <v>31</v>
      </c>
      <c r="E122" s="6" t="str">
        <f t="shared" si="6"/>
        <v>78.19RHS</v>
      </c>
      <c r="F122" s="6">
        <v>1</v>
      </c>
      <c r="G122" s="30">
        <f t="shared" si="10"/>
        <v>180</v>
      </c>
      <c r="H122" s="30">
        <f t="shared" si="7"/>
        <v>0.4</v>
      </c>
      <c r="I122" s="30"/>
      <c r="J122" s="30">
        <f t="shared" si="9"/>
        <v>72</v>
      </c>
      <c r="K122" s="42" t="s">
        <v>32</v>
      </c>
      <c r="M122" s="6">
        <v>119</v>
      </c>
      <c r="N122" s="29">
        <v>970.53099999999995</v>
      </c>
      <c r="O122" s="32"/>
      <c r="P122" s="6" t="s">
        <v>20</v>
      </c>
      <c r="Q122" s="6">
        <v>6</v>
      </c>
      <c r="R122" s="30">
        <f>18.8+10</f>
        <v>28.8</v>
      </c>
      <c r="S122" s="30">
        <v>1.5</v>
      </c>
      <c r="T122" s="30">
        <f t="shared" si="5"/>
        <v>259.20000000000005</v>
      </c>
      <c r="U122" s="31" t="s">
        <v>24</v>
      </c>
    </row>
    <row r="123" spans="1:21" x14ac:dyDescent="0.3">
      <c r="A123" s="6">
        <v>120</v>
      </c>
      <c r="B123" s="29">
        <v>78.239999999999995</v>
      </c>
      <c r="C123" s="29"/>
      <c r="D123" s="6" t="s">
        <v>29</v>
      </c>
      <c r="E123" s="6" t="str">
        <f t="shared" si="6"/>
        <v>78.24LHS</v>
      </c>
      <c r="F123" s="6">
        <v>1</v>
      </c>
      <c r="G123" s="30">
        <f t="shared" si="10"/>
        <v>180</v>
      </c>
      <c r="H123" s="30">
        <f t="shared" si="7"/>
        <v>0.4</v>
      </c>
      <c r="I123" s="30"/>
      <c r="J123" s="30">
        <f t="shared" si="9"/>
        <v>72</v>
      </c>
      <c r="K123" s="42" t="s">
        <v>32</v>
      </c>
      <c r="M123" s="6">
        <v>120</v>
      </c>
      <c r="N123" s="29">
        <v>974.41099999999994</v>
      </c>
      <c r="O123" s="32"/>
      <c r="P123" s="6" t="s">
        <v>20</v>
      </c>
      <c r="Q123" s="6">
        <v>6</v>
      </c>
      <c r="R123" s="30">
        <f>14.8+10</f>
        <v>24.8</v>
      </c>
      <c r="S123" s="30">
        <v>1.5</v>
      </c>
      <c r="T123" s="30">
        <f t="shared" si="5"/>
        <v>223.20000000000002</v>
      </c>
      <c r="U123" s="31" t="s">
        <v>24</v>
      </c>
    </row>
    <row r="124" spans="1:21" x14ac:dyDescent="0.3">
      <c r="A124" s="6">
        <v>121</v>
      </c>
      <c r="B124" s="29">
        <v>83.3</v>
      </c>
      <c r="C124" s="29"/>
      <c r="D124" s="6" t="s">
        <v>31</v>
      </c>
      <c r="E124" s="6" t="str">
        <f t="shared" si="6"/>
        <v>83.3RHS</v>
      </c>
      <c r="F124" s="6">
        <v>1</v>
      </c>
      <c r="G124" s="30">
        <f t="shared" si="10"/>
        <v>180</v>
      </c>
      <c r="H124" s="30">
        <f t="shared" si="7"/>
        <v>0.4</v>
      </c>
      <c r="I124" s="30"/>
      <c r="J124" s="30">
        <f t="shared" si="9"/>
        <v>72</v>
      </c>
      <c r="K124" s="42" t="s">
        <v>30</v>
      </c>
      <c r="M124" s="6">
        <v>121</v>
      </c>
      <c r="N124" s="29">
        <v>976.50199999999995</v>
      </c>
      <c r="O124" s="32"/>
      <c r="P124" s="6" t="s">
        <v>20</v>
      </c>
      <c r="Q124" s="6">
        <v>6</v>
      </c>
      <c r="R124" s="30">
        <f>14.8+10</f>
        <v>24.8</v>
      </c>
      <c r="S124" s="30">
        <v>1.5</v>
      </c>
      <c r="T124" s="30">
        <f t="shared" si="5"/>
        <v>223.20000000000002</v>
      </c>
      <c r="U124" s="31" t="s">
        <v>24</v>
      </c>
    </row>
    <row r="125" spans="1:21" x14ac:dyDescent="0.3">
      <c r="A125" s="6">
        <v>122</v>
      </c>
      <c r="B125" s="29">
        <v>83.35</v>
      </c>
      <c r="C125" s="29"/>
      <c r="D125" s="6" t="s">
        <v>29</v>
      </c>
      <c r="E125" s="6" t="str">
        <f t="shared" si="6"/>
        <v>83.35LHS</v>
      </c>
      <c r="F125" s="6">
        <v>1</v>
      </c>
      <c r="G125" s="30">
        <f t="shared" si="10"/>
        <v>180</v>
      </c>
      <c r="H125" s="30">
        <f t="shared" si="7"/>
        <v>0.4</v>
      </c>
      <c r="I125" s="30"/>
      <c r="J125" s="30">
        <f t="shared" si="9"/>
        <v>72</v>
      </c>
      <c r="K125" s="42" t="s">
        <v>30</v>
      </c>
      <c r="M125" s="6">
        <v>122</v>
      </c>
      <c r="N125" s="29">
        <v>979.17600000000004</v>
      </c>
      <c r="O125" s="32"/>
      <c r="P125" s="6" t="s">
        <v>20</v>
      </c>
      <c r="Q125" s="6">
        <v>5</v>
      </c>
      <c r="R125" s="30">
        <f>24.6+10</f>
        <v>34.6</v>
      </c>
      <c r="S125" s="30">
        <v>1.5</v>
      </c>
      <c r="T125" s="30">
        <f t="shared" si="5"/>
        <v>259.5</v>
      </c>
      <c r="U125" s="31" t="s">
        <v>24</v>
      </c>
    </row>
    <row r="126" spans="1:21" x14ac:dyDescent="0.3">
      <c r="A126" s="6">
        <v>123</v>
      </c>
      <c r="B126" s="29">
        <v>88.7</v>
      </c>
      <c r="C126" s="29"/>
      <c r="D126" s="6" t="s">
        <v>29</v>
      </c>
      <c r="E126" s="6" t="str">
        <f t="shared" si="6"/>
        <v>88.7LHS</v>
      </c>
      <c r="F126" s="6">
        <v>1</v>
      </c>
      <c r="G126" s="30">
        <f t="shared" si="10"/>
        <v>180</v>
      </c>
      <c r="H126" s="30">
        <f t="shared" si="7"/>
        <v>0.4</v>
      </c>
      <c r="I126" s="30"/>
      <c r="J126" s="30">
        <f t="shared" si="9"/>
        <v>72</v>
      </c>
      <c r="K126" s="42" t="s">
        <v>30</v>
      </c>
      <c r="M126" s="6">
        <v>123</v>
      </c>
      <c r="N126" s="29">
        <v>980.01199999999994</v>
      </c>
      <c r="O126" s="32"/>
      <c r="P126" s="6" t="s">
        <v>20</v>
      </c>
      <c r="Q126" s="6">
        <v>5</v>
      </c>
      <c r="R126" s="30">
        <f>18+10</f>
        <v>28</v>
      </c>
      <c r="S126" s="30">
        <v>1.5</v>
      </c>
      <c r="T126" s="30">
        <f t="shared" si="5"/>
        <v>210</v>
      </c>
      <c r="U126" s="31" t="s">
        <v>24</v>
      </c>
    </row>
    <row r="127" spans="1:21" x14ac:dyDescent="0.3">
      <c r="A127" s="6">
        <v>124</v>
      </c>
      <c r="B127" s="29">
        <v>88.8</v>
      </c>
      <c r="C127" s="29"/>
      <c r="D127" s="6" t="s">
        <v>31</v>
      </c>
      <c r="E127" s="6" t="str">
        <f t="shared" si="6"/>
        <v>88.8RHS</v>
      </c>
      <c r="F127" s="6">
        <v>1</v>
      </c>
      <c r="G127" s="30">
        <f t="shared" si="10"/>
        <v>180</v>
      </c>
      <c r="H127" s="30">
        <f t="shared" si="7"/>
        <v>0.4</v>
      </c>
      <c r="I127" s="30"/>
      <c r="J127" s="30">
        <f t="shared" si="9"/>
        <v>72</v>
      </c>
      <c r="K127" s="42" t="s">
        <v>30</v>
      </c>
      <c r="M127" s="6">
        <v>124</v>
      </c>
      <c r="N127" s="29">
        <v>981.94799999999998</v>
      </c>
      <c r="O127" s="32"/>
      <c r="P127" s="6" t="s">
        <v>20</v>
      </c>
      <c r="Q127" s="6">
        <v>6</v>
      </c>
      <c r="R127" s="30">
        <f>28.2+10</f>
        <v>38.200000000000003</v>
      </c>
      <c r="S127" s="30">
        <v>1.5</v>
      </c>
      <c r="T127" s="30">
        <f t="shared" si="5"/>
        <v>343.8</v>
      </c>
      <c r="U127" s="31" t="s">
        <v>24</v>
      </c>
    </row>
    <row r="128" spans="1:21" x14ac:dyDescent="0.3">
      <c r="A128" s="6">
        <v>125</v>
      </c>
      <c r="B128" s="29">
        <v>39.79</v>
      </c>
      <c r="C128" s="29">
        <v>40.69</v>
      </c>
      <c r="D128" s="6" t="s">
        <v>20</v>
      </c>
      <c r="E128" s="6" t="str">
        <f t="shared" si="6"/>
        <v>39.7940.69BHS</v>
      </c>
      <c r="F128" s="6">
        <v>4</v>
      </c>
      <c r="G128" s="30">
        <f>(C128-B128)*1000-250</f>
        <v>649.99999999999864</v>
      </c>
      <c r="H128" s="30">
        <f t="shared" si="7"/>
        <v>0.4</v>
      </c>
      <c r="I128" s="30"/>
      <c r="J128" s="30">
        <f t="shared" si="9"/>
        <v>1039.999999999998</v>
      </c>
      <c r="K128" s="42" t="s">
        <v>36</v>
      </c>
      <c r="M128" s="6">
        <v>125</v>
      </c>
      <c r="N128" s="29">
        <v>982.702</v>
      </c>
      <c r="O128" s="32"/>
      <c r="P128" s="6" t="s">
        <v>20</v>
      </c>
      <c r="Q128" s="6">
        <v>6</v>
      </c>
      <c r="R128" s="30">
        <f>55.84+10</f>
        <v>65.84</v>
      </c>
      <c r="S128" s="30">
        <v>1.5</v>
      </c>
      <c r="T128" s="30">
        <f t="shared" si="5"/>
        <v>592.56000000000006</v>
      </c>
      <c r="U128" s="31" t="s">
        <v>24</v>
      </c>
    </row>
    <row r="129" spans="1:21" x14ac:dyDescent="0.3">
      <c r="A129" s="6">
        <v>126</v>
      </c>
      <c r="B129" s="29">
        <v>76.27</v>
      </c>
      <c r="C129" s="29">
        <v>78</v>
      </c>
      <c r="D129" s="6" t="s">
        <v>29</v>
      </c>
      <c r="E129" s="6" t="str">
        <f t="shared" si="6"/>
        <v>76.2778LHS</v>
      </c>
      <c r="F129" s="6">
        <v>2</v>
      </c>
      <c r="G129" s="30">
        <f>(C129-B129)*1000-470</f>
        <v>1260.0000000000041</v>
      </c>
      <c r="H129" s="30">
        <f t="shared" si="7"/>
        <v>0.4</v>
      </c>
      <c r="I129" s="30"/>
      <c r="J129" s="30">
        <f t="shared" si="9"/>
        <v>1008.0000000000033</v>
      </c>
      <c r="K129" s="42" t="s">
        <v>36</v>
      </c>
      <c r="M129" s="6">
        <v>126</v>
      </c>
      <c r="N129" s="29">
        <v>983.62</v>
      </c>
      <c r="O129" s="32"/>
      <c r="P129" s="6" t="s">
        <v>20</v>
      </c>
      <c r="Q129" s="6">
        <v>5</v>
      </c>
      <c r="R129" s="30">
        <f>12.2+10</f>
        <v>22.2</v>
      </c>
      <c r="S129" s="30">
        <v>1.5</v>
      </c>
      <c r="T129" s="30">
        <f t="shared" si="5"/>
        <v>166.5</v>
      </c>
      <c r="U129" s="31" t="s">
        <v>24</v>
      </c>
    </row>
    <row r="130" spans="1:21" x14ac:dyDescent="0.3">
      <c r="A130" s="6">
        <v>127</v>
      </c>
      <c r="B130" s="29">
        <v>76.27</v>
      </c>
      <c r="C130" s="29">
        <v>78.150000000000006</v>
      </c>
      <c r="D130" s="6" t="s">
        <v>31</v>
      </c>
      <c r="E130" s="6" t="str">
        <f t="shared" si="6"/>
        <v>76.2778.15RHS</v>
      </c>
      <c r="F130" s="6">
        <v>2</v>
      </c>
      <c r="G130" s="30">
        <f>(C130-B130)*1000-470</f>
        <v>1410.0000000000095</v>
      </c>
      <c r="H130" s="30">
        <f t="shared" si="7"/>
        <v>0.4</v>
      </c>
      <c r="I130" s="30"/>
      <c r="J130" s="30">
        <f t="shared" si="9"/>
        <v>1128.0000000000077</v>
      </c>
      <c r="K130" s="42" t="s">
        <v>36</v>
      </c>
      <c r="M130" s="6">
        <v>127</v>
      </c>
      <c r="N130" s="29">
        <v>984.35</v>
      </c>
      <c r="O130" s="32"/>
      <c r="P130" s="6" t="s">
        <v>20</v>
      </c>
      <c r="Q130" s="6">
        <v>5</v>
      </c>
      <c r="R130" s="30">
        <f>24.9+10</f>
        <v>34.9</v>
      </c>
      <c r="S130" s="30">
        <v>1.5</v>
      </c>
      <c r="T130" s="30">
        <f t="shared" si="5"/>
        <v>261.75</v>
      </c>
      <c r="U130" s="31" t="s">
        <v>24</v>
      </c>
    </row>
    <row r="131" spans="1:21" x14ac:dyDescent="0.3">
      <c r="A131" s="6">
        <v>128</v>
      </c>
      <c r="B131" s="29">
        <v>78.900000000000006</v>
      </c>
      <c r="C131" s="29">
        <v>79.040000000000006</v>
      </c>
      <c r="D131" s="6" t="s">
        <v>31</v>
      </c>
      <c r="E131" s="6" t="str">
        <f t="shared" si="6"/>
        <v>78.979.04RHS</v>
      </c>
      <c r="F131" s="6">
        <v>2</v>
      </c>
      <c r="G131" s="30">
        <f>(C131-B131)*1000</f>
        <v>140.00000000000057</v>
      </c>
      <c r="H131" s="30">
        <f t="shared" si="7"/>
        <v>0.4</v>
      </c>
      <c r="I131" s="30"/>
      <c r="J131" s="30">
        <f t="shared" si="9"/>
        <v>112.00000000000045</v>
      </c>
      <c r="K131" s="42" t="s">
        <v>36</v>
      </c>
      <c r="M131" s="6">
        <v>128</v>
      </c>
      <c r="N131" s="29">
        <v>985.24900000000002</v>
      </c>
      <c r="O131" s="32"/>
      <c r="P131" s="6" t="s">
        <v>20</v>
      </c>
      <c r="Q131" s="6">
        <v>6</v>
      </c>
      <c r="R131" s="30">
        <f>17+10</f>
        <v>27</v>
      </c>
      <c r="S131" s="30">
        <v>1.5</v>
      </c>
      <c r="T131" s="30">
        <f t="shared" si="5"/>
        <v>243</v>
      </c>
      <c r="U131" s="31" t="s">
        <v>24</v>
      </c>
    </row>
    <row r="132" spans="1:21" x14ac:dyDescent="0.3">
      <c r="A132" s="6">
        <v>129</v>
      </c>
      <c r="B132" s="29">
        <v>79.040000000000006</v>
      </c>
      <c r="C132" s="29">
        <v>79.53</v>
      </c>
      <c r="D132" s="6" t="s">
        <v>31</v>
      </c>
      <c r="E132" s="6" t="str">
        <f t="shared" si="6"/>
        <v>79.0479.53RHS</v>
      </c>
      <c r="F132" s="6">
        <v>1</v>
      </c>
      <c r="G132" s="30">
        <f>(C132-B132)*1000</f>
        <v>489.99999999999488</v>
      </c>
      <c r="H132" s="30">
        <f t="shared" si="7"/>
        <v>0.4</v>
      </c>
      <c r="I132" s="30"/>
      <c r="J132" s="30">
        <f t="shared" si="9"/>
        <v>195.99999999999795</v>
      </c>
      <c r="K132" s="42" t="s">
        <v>36</v>
      </c>
      <c r="M132" s="6">
        <v>129</v>
      </c>
      <c r="N132" s="29">
        <v>988.74</v>
      </c>
      <c r="O132" s="32"/>
      <c r="P132" s="6" t="s">
        <v>20</v>
      </c>
      <c r="Q132" s="6">
        <v>6</v>
      </c>
      <c r="R132" s="30">
        <f>16+10</f>
        <v>26</v>
      </c>
      <c r="S132" s="30">
        <v>1.5</v>
      </c>
      <c r="T132" s="30">
        <f t="shared" ref="T132:T171" si="12">Q132*R132*S132</f>
        <v>234</v>
      </c>
      <c r="U132" s="31" t="s">
        <v>24</v>
      </c>
    </row>
    <row r="133" spans="1:21" x14ac:dyDescent="0.3">
      <c r="A133" s="6">
        <v>130</v>
      </c>
      <c r="B133" s="29">
        <v>80</v>
      </c>
      <c r="C133" s="29">
        <v>80.099999999999994</v>
      </c>
      <c r="D133" s="6" t="s">
        <v>20</v>
      </c>
      <c r="E133" s="6" t="str">
        <f t="shared" ref="E133:E196" si="13">_xlfn.CONCAT(B133,C133,D133)</f>
        <v>8080.1BHS</v>
      </c>
      <c r="F133" s="6">
        <v>2</v>
      </c>
      <c r="G133" s="30">
        <f>(C133-B133)*1000</f>
        <v>99.999999999994316</v>
      </c>
      <c r="H133" s="30">
        <f t="shared" ref="H133:H196" si="14">0.25+0.15</f>
        <v>0.4</v>
      </c>
      <c r="I133" s="30"/>
      <c r="J133" s="30">
        <f t="shared" si="9"/>
        <v>79.999999999995453</v>
      </c>
      <c r="K133" s="42" t="s">
        <v>36</v>
      </c>
      <c r="M133" s="6">
        <v>130</v>
      </c>
      <c r="N133" s="29">
        <v>1006.155</v>
      </c>
      <c r="O133" s="32"/>
      <c r="P133" s="6" t="s">
        <v>20</v>
      </c>
      <c r="Q133" s="6">
        <v>5</v>
      </c>
      <c r="R133" s="30">
        <f>18+10</f>
        <v>28</v>
      </c>
      <c r="S133" s="30">
        <v>1.5</v>
      </c>
      <c r="T133" s="30">
        <f t="shared" si="12"/>
        <v>210</v>
      </c>
      <c r="U133" s="31" t="s">
        <v>24</v>
      </c>
    </row>
    <row r="134" spans="1:21" x14ac:dyDescent="0.3">
      <c r="A134" s="6">
        <v>131</v>
      </c>
      <c r="B134" s="29">
        <v>81.010000000000005</v>
      </c>
      <c r="C134" s="29">
        <v>82.53</v>
      </c>
      <c r="D134" s="6" t="s">
        <v>20</v>
      </c>
      <c r="E134" s="6" t="str">
        <f t="shared" si="13"/>
        <v>81.0182.53BHS</v>
      </c>
      <c r="F134" s="6">
        <v>2</v>
      </c>
      <c r="G134" s="30">
        <f>(C134-B134)*1000</f>
        <v>1519.9999999999959</v>
      </c>
      <c r="H134" s="30">
        <f t="shared" si="14"/>
        <v>0.4</v>
      </c>
      <c r="I134" s="30"/>
      <c r="J134" s="30">
        <f t="shared" si="9"/>
        <v>1215.9999999999968</v>
      </c>
      <c r="K134" s="42" t="s">
        <v>36</v>
      </c>
      <c r="M134" s="6">
        <v>131</v>
      </c>
      <c r="N134" s="29">
        <v>1007.252</v>
      </c>
      <c r="O134" s="32"/>
      <c r="P134" s="6" t="s">
        <v>20</v>
      </c>
      <c r="Q134" s="6">
        <v>5</v>
      </c>
      <c r="R134" s="30">
        <f>15+10</f>
        <v>25</v>
      </c>
      <c r="S134" s="30">
        <v>1.5</v>
      </c>
      <c r="T134" s="30">
        <f t="shared" si="12"/>
        <v>187.5</v>
      </c>
      <c r="U134" s="31" t="s">
        <v>24</v>
      </c>
    </row>
    <row r="135" spans="1:21" ht="28.8" x14ac:dyDescent="0.3">
      <c r="A135" s="6">
        <v>132</v>
      </c>
      <c r="B135" s="29">
        <v>60.26</v>
      </c>
      <c r="C135" s="29"/>
      <c r="D135" s="6" t="s">
        <v>31</v>
      </c>
      <c r="E135" s="6" t="str">
        <f t="shared" si="13"/>
        <v>60.26RHS</v>
      </c>
      <c r="F135" s="6">
        <v>1</v>
      </c>
      <c r="G135" s="30">
        <f>120*2</f>
        <v>240</v>
      </c>
      <c r="H135" s="30">
        <f t="shared" si="14"/>
        <v>0.4</v>
      </c>
      <c r="I135" s="30"/>
      <c r="J135" s="30">
        <f t="shared" si="9"/>
        <v>96</v>
      </c>
      <c r="K135" s="42" t="s">
        <v>37</v>
      </c>
      <c r="M135" s="6">
        <v>132</v>
      </c>
      <c r="N135" s="29">
        <v>1010.466</v>
      </c>
      <c r="O135" s="32"/>
      <c r="P135" s="6" t="s">
        <v>20</v>
      </c>
      <c r="Q135" s="6">
        <v>5</v>
      </c>
      <c r="R135" s="30">
        <f>28+10</f>
        <v>38</v>
      </c>
      <c r="S135" s="30">
        <v>1.5</v>
      </c>
      <c r="T135" s="30">
        <f t="shared" si="12"/>
        <v>285</v>
      </c>
      <c r="U135" s="31" t="s">
        <v>24</v>
      </c>
    </row>
    <row r="136" spans="1:21" ht="28.8" x14ac:dyDescent="0.3">
      <c r="A136" s="6">
        <v>133</v>
      </c>
      <c r="B136" s="29">
        <v>60.26</v>
      </c>
      <c r="C136" s="29"/>
      <c r="D136" s="6" t="s">
        <v>31</v>
      </c>
      <c r="E136" s="6" t="str">
        <f t="shared" si="13"/>
        <v>60.26RHS</v>
      </c>
      <c r="F136" s="6">
        <v>1</v>
      </c>
      <c r="G136" s="30">
        <f>30+30+35</f>
        <v>95</v>
      </c>
      <c r="H136" s="30">
        <f t="shared" si="14"/>
        <v>0.4</v>
      </c>
      <c r="I136" s="30"/>
      <c r="J136" s="30">
        <f t="shared" si="9"/>
        <v>38</v>
      </c>
      <c r="K136" s="42" t="s">
        <v>37</v>
      </c>
      <c r="M136" s="6">
        <v>133</v>
      </c>
      <c r="N136" s="29">
        <v>1012.588</v>
      </c>
      <c r="O136" s="32"/>
      <c r="P136" s="6" t="s">
        <v>20</v>
      </c>
      <c r="Q136" s="6">
        <v>5</v>
      </c>
      <c r="R136" s="30">
        <f>41.5+10</f>
        <v>51.5</v>
      </c>
      <c r="S136" s="30">
        <v>1.5</v>
      </c>
      <c r="T136" s="30">
        <f t="shared" si="12"/>
        <v>386.25</v>
      </c>
      <c r="U136" s="31" t="s">
        <v>24</v>
      </c>
    </row>
    <row r="137" spans="1:21" ht="28.8" x14ac:dyDescent="0.3">
      <c r="A137" s="6">
        <v>134</v>
      </c>
      <c r="B137" s="29">
        <v>60.26</v>
      </c>
      <c r="C137" s="29"/>
      <c r="D137" s="6" t="s">
        <v>31</v>
      </c>
      <c r="E137" s="6" t="str">
        <f t="shared" si="13"/>
        <v>60.26RHS</v>
      </c>
      <c r="F137" s="6">
        <v>1</v>
      </c>
      <c r="G137" s="30">
        <f>15*3</f>
        <v>45</v>
      </c>
      <c r="H137" s="30">
        <f t="shared" si="14"/>
        <v>0.4</v>
      </c>
      <c r="I137" s="30"/>
      <c r="J137" s="30">
        <f t="shared" si="9"/>
        <v>18</v>
      </c>
      <c r="K137" s="42" t="s">
        <v>37</v>
      </c>
      <c r="M137" s="6">
        <v>134</v>
      </c>
      <c r="N137" s="29">
        <v>962.04499999999996</v>
      </c>
      <c r="O137" s="32"/>
      <c r="P137" s="6" t="s">
        <v>20</v>
      </c>
      <c r="Q137" s="6">
        <v>4</v>
      </c>
      <c r="R137" s="30">
        <v>10</v>
      </c>
      <c r="S137" s="30">
        <v>1.5</v>
      </c>
      <c r="T137" s="30">
        <f t="shared" si="12"/>
        <v>60</v>
      </c>
      <c r="U137" s="31" t="s">
        <v>22</v>
      </c>
    </row>
    <row r="138" spans="1:21" ht="28.8" x14ac:dyDescent="0.3">
      <c r="A138" s="6">
        <v>135</v>
      </c>
      <c r="B138" s="29">
        <v>65.95</v>
      </c>
      <c r="C138" s="29"/>
      <c r="D138" s="6" t="s">
        <v>29</v>
      </c>
      <c r="E138" s="6" t="str">
        <f t="shared" si="13"/>
        <v>65.95LHS</v>
      </c>
      <c r="F138" s="6">
        <v>1</v>
      </c>
      <c r="G138" s="30">
        <f>30*3</f>
        <v>90</v>
      </c>
      <c r="H138" s="30">
        <f t="shared" si="14"/>
        <v>0.4</v>
      </c>
      <c r="I138" s="30"/>
      <c r="J138" s="30">
        <f t="shared" si="9"/>
        <v>36</v>
      </c>
      <c r="K138" s="42" t="s">
        <v>37</v>
      </c>
      <c r="M138" s="6">
        <v>135</v>
      </c>
      <c r="N138" s="29">
        <v>967.875</v>
      </c>
      <c r="O138" s="32"/>
      <c r="P138" s="6" t="s">
        <v>20</v>
      </c>
      <c r="Q138" s="6">
        <v>4</v>
      </c>
      <c r="R138" s="30">
        <v>16</v>
      </c>
      <c r="S138" s="30">
        <v>1.5</v>
      </c>
      <c r="T138" s="30">
        <f t="shared" si="12"/>
        <v>96</v>
      </c>
      <c r="U138" s="31" t="s">
        <v>22</v>
      </c>
    </row>
    <row r="139" spans="1:21" ht="28.8" x14ac:dyDescent="0.3">
      <c r="A139" s="6">
        <v>136</v>
      </c>
      <c r="B139" s="29">
        <v>65.95</v>
      </c>
      <c r="C139" s="29"/>
      <c r="D139" s="6" t="s">
        <v>29</v>
      </c>
      <c r="E139" s="6" t="str">
        <f t="shared" si="13"/>
        <v>65.95LHS</v>
      </c>
      <c r="F139" s="6">
        <v>1</v>
      </c>
      <c r="G139" s="30">
        <f>30*2</f>
        <v>60</v>
      </c>
      <c r="H139" s="30">
        <f t="shared" si="14"/>
        <v>0.4</v>
      </c>
      <c r="I139" s="30"/>
      <c r="J139" s="30">
        <f t="shared" si="9"/>
        <v>24</v>
      </c>
      <c r="K139" s="42" t="s">
        <v>37</v>
      </c>
      <c r="M139" s="6">
        <v>136</v>
      </c>
      <c r="N139" s="29">
        <v>983.18499999999995</v>
      </c>
      <c r="O139" s="32"/>
      <c r="P139" s="6" t="s">
        <v>20</v>
      </c>
      <c r="Q139" s="6">
        <v>4</v>
      </c>
      <c r="R139" s="30">
        <v>14</v>
      </c>
      <c r="S139" s="30">
        <v>1.5</v>
      </c>
      <c r="T139" s="30">
        <f t="shared" si="12"/>
        <v>84</v>
      </c>
      <c r="U139" s="31" t="s">
        <v>22</v>
      </c>
    </row>
    <row r="140" spans="1:21" x14ac:dyDescent="0.3">
      <c r="A140" s="6">
        <v>137</v>
      </c>
      <c r="B140" s="29">
        <v>961.5</v>
      </c>
      <c r="C140" s="29">
        <v>1013</v>
      </c>
      <c r="D140" s="6" t="s">
        <v>20</v>
      </c>
      <c r="E140" s="6" t="str">
        <f t="shared" si="13"/>
        <v>961.51013BHS</v>
      </c>
      <c r="F140" s="6">
        <v>2</v>
      </c>
      <c r="G140" s="30">
        <f>(C140-B140)*1000</f>
        <v>51500</v>
      </c>
      <c r="H140" s="30">
        <f t="shared" si="14"/>
        <v>0.4</v>
      </c>
      <c r="I140" s="30"/>
      <c r="J140" s="30">
        <f>F140*G140*H140</f>
        <v>41200</v>
      </c>
      <c r="K140" s="42" t="s">
        <v>21</v>
      </c>
      <c r="M140" s="6">
        <v>137</v>
      </c>
      <c r="N140" s="29">
        <v>985.625</v>
      </c>
      <c r="O140" s="32"/>
      <c r="P140" s="6" t="s">
        <v>20</v>
      </c>
      <c r="Q140" s="6">
        <v>4</v>
      </c>
      <c r="R140" s="30">
        <v>14</v>
      </c>
      <c r="S140" s="30">
        <v>1.5</v>
      </c>
      <c r="T140" s="30">
        <f t="shared" si="12"/>
        <v>84</v>
      </c>
      <c r="U140" s="31" t="s">
        <v>22</v>
      </c>
    </row>
    <row r="141" spans="1:21" x14ac:dyDescent="0.3">
      <c r="A141" s="6">
        <v>138</v>
      </c>
      <c r="B141" s="29">
        <v>962.19</v>
      </c>
      <c r="C141" s="29">
        <v>962.22</v>
      </c>
      <c r="D141" s="6" t="s">
        <v>20</v>
      </c>
      <c r="E141" s="6" t="str">
        <f t="shared" si="13"/>
        <v>962.19962.22BHS</v>
      </c>
      <c r="F141" s="6">
        <v>-2</v>
      </c>
      <c r="G141" s="30">
        <f t="shared" ref="G141:G173" si="15">(C141-B141)*1000</f>
        <v>29.999999999972715</v>
      </c>
      <c r="H141" s="30">
        <f t="shared" si="14"/>
        <v>0.4</v>
      </c>
      <c r="I141" s="30"/>
      <c r="J141" s="30">
        <f t="shared" ref="J141:J204" si="16">F141*G141*H141</f>
        <v>-23.999999999978172</v>
      </c>
      <c r="K141" s="42" t="s">
        <v>23</v>
      </c>
      <c r="M141" s="6">
        <v>138</v>
      </c>
      <c r="N141" s="29">
        <v>986.97</v>
      </c>
      <c r="O141" s="32"/>
      <c r="P141" s="6" t="s">
        <v>20</v>
      </c>
      <c r="Q141" s="6">
        <v>4</v>
      </c>
      <c r="R141" s="30">
        <v>15.75</v>
      </c>
      <c r="S141" s="30">
        <v>1.5</v>
      </c>
      <c r="T141" s="30">
        <f t="shared" si="12"/>
        <v>94.5</v>
      </c>
      <c r="U141" s="31" t="s">
        <v>22</v>
      </c>
    </row>
    <row r="142" spans="1:21" x14ac:dyDescent="0.3">
      <c r="A142" s="6">
        <v>139</v>
      </c>
      <c r="B142" s="29">
        <v>962.71</v>
      </c>
      <c r="C142" s="29">
        <v>962.74</v>
      </c>
      <c r="D142" s="6" t="s">
        <v>20</v>
      </c>
      <c r="E142" s="6" t="str">
        <f t="shared" si="13"/>
        <v>962.71962.74BHS</v>
      </c>
      <c r="F142" s="6">
        <v>-2</v>
      </c>
      <c r="G142" s="30">
        <f t="shared" si="15"/>
        <v>29.999999999972715</v>
      </c>
      <c r="H142" s="30">
        <f t="shared" si="14"/>
        <v>0.4</v>
      </c>
      <c r="I142" s="30"/>
      <c r="J142" s="30">
        <f t="shared" si="16"/>
        <v>-23.999999999978172</v>
      </c>
      <c r="K142" s="42" t="s">
        <v>23</v>
      </c>
      <c r="M142" s="6">
        <v>139</v>
      </c>
      <c r="N142" s="29">
        <v>987.15</v>
      </c>
      <c r="O142" s="32"/>
      <c r="P142" s="6" t="s">
        <v>20</v>
      </c>
      <c r="Q142" s="6">
        <v>4</v>
      </c>
      <c r="R142" s="30">
        <v>15</v>
      </c>
      <c r="S142" s="30">
        <v>1.5</v>
      </c>
      <c r="T142" s="30">
        <f t="shared" si="12"/>
        <v>90</v>
      </c>
      <c r="U142" s="31" t="s">
        <v>22</v>
      </c>
    </row>
    <row r="143" spans="1:21" x14ac:dyDescent="0.3">
      <c r="A143" s="6">
        <v>140</v>
      </c>
      <c r="B143" s="29">
        <v>965.07500000000005</v>
      </c>
      <c r="C143" s="29">
        <v>965.1</v>
      </c>
      <c r="D143" s="6" t="s">
        <v>20</v>
      </c>
      <c r="E143" s="6" t="str">
        <f t="shared" si="13"/>
        <v>965.075965.1BHS</v>
      </c>
      <c r="F143" s="6">
        <v>-2</v>
      </c>
      <c r="G143" s="30">
        <f t="shared" si="15"/>
        <v>24.999999999977263</v>
      </c>
      <c r="H143" s="30">
        <f t="shared" si="14"/>
        <v>0.4</v>
      </c>
      <c r="I143" s="30"/>
      <c r="J143" s="30">
        <f t="shared" si="16"/>
        <v>-19.99999999998181</v>
      </c>
      <c r="K143" s="42" t="s">
        <v>23</v>
      </c>
      <c r="M143" s="6">
        <v>140</v>
      </c>
      <c r="N143" s="29">
        <v>987.73699999999997</v>
      </c>
      <c r="O143" s="32"/>
      <c r="P143" s="6" t="s">
        <v>20</v>
      </c>
      <c r="Q143" s="6">
        <v>4</v>
      </c>
      <c r="R143" s="30">
        <v>12.6</v>
      </c>
      <c r="S143" s="30">
        <v>1.5</v>
      </c>
      <c r="T143" s="30">
        <f t="shared" si="12"/>
        <v>75.599999999999994</v>
      </c>
      <c r="U143" s="31" t="s">
        <v>22</v>
      </c>
    </row>
    <row r="144" spans="1:21" x14ac:dyDescent="0.3">
      <c r="A144" s="6">
        <v>141</v>
      </c>
      <c r="B144" s="29">
        <v>966.39499999999998</v>
      </c>
      <c r="C144" s="29">
        <v>966.42</v>
      </c>
      <c r="D144" s="6" t="s">
        <v>20</v>
      </c>
      <c r="E144" s="6" t="str">
        <f t="shared" si="13"/>
        <v>966.395966.42BHS</v>
      </c>
      <c r="F144" s="6">
        <v>-2</v>
      </c>
      <c r="G144" s="30">
        <f t="shared" si="15"/>
        <v>24.999999999977263</v>
      </c>
      <c r="H144" s="30">
        <f t="shared" si="14"/>
        <v>0.4</v>
      </c>
      <c r="I144" s="30"/>
      <c r="J144" s="30">
        <f t="shared" si="16"/>
        <v>-19.99999999998181</v>
      </c>
      <c r="K144" s="42" t="s">
        <v>23</v>
      </c>
      <c r="M144" s="6">
        <v>141</v>
      </c>
      <c r="N144" s="29">
        <v>989.41</v>
      </c>
      <c r="O144" s="29"/>
      <c r="P144" s="6" t="s">
        <v>20</v>
      </c>
      <c r="Q144" s="6">
        <v>4</v>
      </c>
      <c r="R144" s="30">
        <v>12.6</v>
      </c>
      <c r="S144" s="30">
        <v>1.5</v>
      </c>
      <c r="T144" s="30">
        <f t="shared" si="12"/>
        <v>75.599999999999994</v>
      </c>
      <c r="U144" s="31" t="s">
        <v>22</v>
      </c>
    </row>
    <row r="145" spans="1:21" x14ac:dyDescent="0.3">
      <c r="A145" s="6">
        <v>142</v>
      </c>
      <c r="B145" s="29">
        <v>968.2</v>
      </c>
      <c r="C145" s="29">
        <v>968.23</v>
      </c>
      <c r="D145" s="6" t="s">
        <v>20</v>
      </c>
      <c r="E145" s="6" t="str">
        <f t="shared" si="13"/>
        <v>968.2968.23BHS</v>
      </c>
      <c r="F145" s="6">
        <v>-2</v>
      </c>
      <c r="G145" s="30">
        <f t="shared" si="15"/>
        <v>29.999999999972715</v>
      </c>
      <c r="H145" s="30">
        <f t="shared" si="14"/>
        <v>0.4</v>
      </c>
      <c r="I145" s="30"/>
      <c r="J145" s="30">
        <f t="shared" si="16"/>
        <v>-23.999999999978172</v>
      </c>
      <c r="K145" s="42" t="s">
        <v>23</v>
      </c>
      <c r="M145" s="6">
        <v>142</v>
      </c>
      <c r="N145" s="29">
        <v>990.65</v>
      </c>
      <c r="O145" s="29"/>
      <c r="P145" s="6" t="s">
        <v>20</v>
      </c>
      <c r="Q145" s="6">
        <v>4</v>
      </c>
      <c r="R145" s="30">
        <v>14.5</v>
      </c>
      <c r="S145" s="30">
        <v>1.5</v>
      </c>
      <c r="T145" s="30">
        <f t="shared" si="12"/>
        <v>87</v>
      </c>
      <c r="U145" s="31" t="s">
        <v>22</v>
      </c>
    </row>
    <row r="146" spans="1:21" x14ac:dyDescent="0.3">
      <c r="A146" s="6">
        <v>143</v>
      </c>
      <c r="B146" s="29">
        <v>969.53</v>
      </c>
      <c r="C146" s="29">
        <v>969.56</v>
      </c>
      <c r="D146" s="6" t="s">
        <v>20</v>
      </c>
      <c r="E146" s="6" t="str">
        <f t="shared" si="13"/>
        <v>969.53969.56BHS</v>
      </c>
      <c r="F146" s="6">
        <v>-2</v>
      </c>
      <c r="G146" s="30">
        <f t="shared" si="15"/>
        <v>29.999999999972715</v>
      </c>
      <c r="H146" s="30">
        <f t="shared" si="14"/>
        <v>0.4</v>
      </c>
      <c r="I146" s="30"/>
      <c r="J146" s="30">
        <f t="shared" si="16"/>
        <v>-23.999999999978172</v>
      </c>
      <c r="K146" s="42" t="s">
        <v>23</v>
      </c>
      <c r="M146" s="6">
        <v>143</v>
      </c>
      <c r="N146" s="29">
        <v>991.245</v>
      </c>
      <c r="O146" s="29"/>
      <c r="P146" s="6" t="s">
        <v>20</v>
      </c>
      <c r="Q146" s="6">
        <v>4</v>
      </c>
      <c r="R146" s="30">
        <v>14.5</v>
      </c>
      <c r="S146" s="30">
        <v>1.5</v>
      </c>
      <c r="T146" s="30">
        <f t="shared" si="12"/>
        <v>87</v>
      </c>
      <c r="U146" s="31" t="s">
        <v>22</v>
      </c>
    </row>
    <row r="147" spans="1:21" x14ac:dyDescent="0.3">
      <c r="A147" s="6">
        <v>144</v>
      </c>
      <c r="B147" s="29">
        <v>971.77</v>
      </c>
      <c r="C147" s="29">
        <v>971.8</v>
      </c>
      <c r="D147" s="6" t="s">
        <v>20</v>
      </c>
      <c r="E147" s="6" t="str">
        <f t="shared" si="13"/>
        <v>971.77971.8BHS</v>
      </c>
      <c r="F147" s="6">
        <v>-2</v>
      </c>
      <c r="G147" s="30">
        <f t="shared" si="15"/>
        <v>29.999999999972715</v>
      </c>
      <c r="H147" s="30">
        <f t="shared" si="14"/>
        <v>0.4</v>
      </c>
      <c r="I147" s="30"/>
      <c r="J147" s="30">
        <f t="shared" si="16"/>
        <v>-23.999999999978172</v>
      </c>
      <c r="K147" s="42" t="s">
        <v>23</v>
      </c>
      <c r="M147" s="6">
        <v>144</v>
      </c>
      <c r="N147" s="29">
        <v>991.77</v>
      </c>
      <c r="O147" s="29"/>
      <c r="P147" s="6" t="s">
        <v>20</v>
      </c>
      <c r="Q147" s="6">
        <v>4</v>
      </c>
      <c r="R147" s="30">
        <v>13</v>
      </c>
      <c r="S147" s="30">
        <v>1.5</v>
      </c>
      <c r="T147" s="30">
        <f t="shared" si="12"/>
        <v>78</v>
      </c>
      <c r="U147" s="31" t="s">
        <v>22</v>
      </c>
    </row>
    <row r="148" spans="1:21" x14ac:dyDescent="0.3">
      <c r="A148" s="6">
        <v>145</v>
      </c>
      <c r="B148" s="29">
        <v>973.38</v>
      </c>
      <c r="C148" s="29">
        <v>973.41</v>
      </c>
      <c r="D148" s="6" t="s">
        <v>20</v>
      </c>
      <c r="E148" s="6" t="str">
        <f t="shared" si="13"/>
        <v>973.38973.41BHS</v>
      </c>
      <c r="F148" s="6">
        <v>-2</v>
      </c>
      <c r="G148" s="30">
        <f t="shared" si="15"/>
        <v>29.999999999972715</v>
      </c>
      <c r="H148" s="30">
        <f t="shared" si="14"/>
        <v>0.4</v>
      </c>
      <c r="I148" s="30"/>
      <c r="J148" s="30">
        <f t="shared" si="16"/>
        <v>-23.999999999978172</v>
      </c>
      <c r="K148" s="42" t="s">
        <v>23</v>
      </c>
      <c r="M148" s="6">
        <v>145</v>
      </c>
      <c r="N148" s="29">
        <v>992.81500000000005</v>
      </c>
      <c r="O148" s="29"/>
      <c r="P148" s="6" t="s">
        <v>20</v>
      </c>
      <c r="Q148" s="6">
        <v>4</v>
      </c>
      <c r="R148" s="30">
        <v>14.3</v>
      </c>
      <c r="S148" s="30">
        <v>1.5</v>
      </c>
      <c r="T148" s="30">
        <f t="shared" si="12"/>
        <v>85.800000000000011</v>
      </c>
      <c r="U148" s="31" t="s">
        <v>22</v>
      </c>
    </row>
    <row r="149" spans="1:21" x14ac:dyDescent="0.3">
      <c r="A149" s="6">
        <v>146</v>
      </c>
      <c r="B149" s="29">
        <v>976.89</v>
      </c>
      <c r="C149" s="29">
        <v>976.93</v>
      </c>
      <c r="D149" s="6" t="s">
        <v>20</v>
      </c>
      <c r="E149" s="6" t="str">
        <f t="shared" si="13"/>
        <v>976.89976.93BHS</v>
      </c>
      <c r="F149" s="6">
        <v>-2</v>
      </c>
      <c r="G149" s="30">
        <f t="shared" si="15"/>
        <v>39.99999999996362</v>
      </c>
      <c r="H149" s="30">
        <f t="shared" si="14"/>
        <v>0.4</v>
      </c>
      <c r="I149" s="30"/>
      <c r="J149" s="30">
        <f t="shared" si="16"/>
        <v>-31.999999999970896</v>
      </c>
      <c r="K149" s="42" t="s">
        <v>23</v>
      </c>
      <c r="M149" s="6">
        <v>146</v>
      </c>
      <c r="N149" s="29">
        <v>995.31500000000005</v>
      </c>
      <c r="O149" s="29"/>
      <c r="P149" s="6" t="s">
        <v>20</v>
      </c>
      <c r="Q149" s="6">
        <v>4</v>
      </c>
      <c r="R149" s="30">
        <v>15.3</v>
      </c>
      <c r="S149" s="30">
        <v>1.5</v>
      </c>
      <c r="T149" s="30">
        <f t="shared" si="12"/>
        <v>91.800000000000011</v>
      </c>
      <c r="U149" s="31" t="s">
        <v>22</v>
      </c>
    </row>
    <row r="150" spans="1:21" x14ac:dyDescent="0.3">
      <c r="A150" s="6">
        <v>147</v>
      </c>
      <c r="B150" s="29">
        <v>978.55</v>
      </c>
      <c r="C150" s="29">
        <v>978.58</v>
      </c>
      <c r="D150" s="6" t="s">
        <v>20</v>
      </c>
      <c r="E150" s="6" t="str">
        <f t="shared" si="13"/>
        <v>978.55978.58BHS</v>
      </c>
      <c r="F150" s="6">
        <v>-2</v>
      </c>
      <c r="G150" s="30">
        <f t="shared" si="15"/>
        <v>30.000000000086402</v>
      </c>
      <c r="H150" s="30">
        <f t="shared" si="14"/>
        <v>0.4</v>
      </c>
      <c r="I150" s="30"/>
      <c r="J150" s="30">
        <f t="shared" si="16"/>
        <v>-24.000000000069122</v>
      </c>
      <c r="K150" s="42" t="s">
        <v>23</v>
      </c>
      <c r="M150" s="6">
        <v>147</v>
      </c>
      <c r="N150" s="29">
        <v>997.04499999999996</v>
      </c>
      <c r="O150" s="29"/>
      <c r="P150" s="6" t="s">
        <v>20</v>
      </c>
      <c r="Q150" s="6">
        <v>4</v>
      </c>
      <c r="R150" s="30">
        <v>13.5</v>
      </c>
      <c r="S150" s="30">
        <v>1.5</v>
      </c>
      <c r="T150" s="30">
        <f t="shared" si="12"/>
        <v>81</v>
      </c>
      <c r="U150" s="31" t="s">
        <v>22</v>
      </c>
    </row>
    <row r="151" spans="1:21" x14ac:dyDescent="0.3">
      <c r="A151" s="6">
        <v>148</v>
      </c>
      <c r="B151" s="29">
        <v>980.82</v>
      </c>
      <c r="C151" s="29">
        <v>980.86</v>
      </c>
      <c r="D151" s="6" t="s">
        <v>20</v>
      </c>
      <c r="E151" s="6" t="str">
        <f t="shared" si="13"/>
        <v>980.82980.86BHS</v>
      </c>
      <c r="F151" s="6">
        <v>-2</v>
      </c>
      <c r="G151" s="30">
        <f t="shared" si="15"/>
        <v>39.99999999996362</v>
      </c>
      <c r="H151" s="30">
        <f t="shared" si="14"/>
        <v>0.4</v>
      </c>
      <c r="I151" s="30"/>
      <c r="J151" s="30">
        <f t="shared" si="16"/>
        <v>-31.999999999970896</v>
      </c>
      <c r="K151" s="42" t="s">
        <v>23</v>
      </c>
      <c r="M151" s="6">
        <v>148</v>
      </c>
      <c r="N151" s="29">
        <v>997.77499999999998</v>
      </c>
      <c r="O151" s="29"/>
      <c r="P151" s="6" t="s">
        <v>20</v>
      </c>
      <c r="Q151" s="6">
        <v>4</v>
      </c>
      <c r="R151" s="30">
        <v>15.5</v>
      </c>
      <c r="S151" s="30">
        <v>1.5</v>
      </c>
      <c r="T151" s="30">
        <f t="shared" si="12"/>
        <v>93</v>
      </c>
      <c r="U151" s="31" t="s">
        <v>22</v>
      </c>
    </row>
    <row r="152" spans="1:21" x14ac:dyDescent="0.3">
      <c r="A152" s="6">
        <v>149</v>
      </c>
      <c r="B152" s="29">
        <v>981.19500000000005</v>
      </c>
      <c r="C152" s="29">
        <v>981.22</v>
      </c>
      <c r="D152" s="6" t="s">
        <v>20</v>
      </c>
      <c r="E152" s="6" t="str">
        <f t="shared" si="13"/>
        <v>981.195981.22BHS</v>
      </c>
      <c r="F152" s="6">
        <v>-2</v>
      </c>
      <c r="G152" s="30">
        <f t="shared" si="15"/>
        <v>24.999999999977263</v>
      </c>
      <c r="H152" s="30">
        <f t="shared" si="14"/>
        <v>0.4</v>
      </c>
      <c r="I152" s="30"/>
      <c r="J152" s="30">
        <f t="shared" si="16"/>
        <v>-19.99999999998181</v>
      </c>
      <c r="K152" s="42" t="s">
        <v>23</v>
      </c>
      <c r="M152" s="6">
        <v>149</v>
      </c>
      <c r="N152" s="29">
        <v>998.78499999999997</v>
      </c>
      <c r="O152" s="29"/>
      <c r="P152" s="6" t="s">
        <v>20</v>
      </c>
      <c r="Q152" s="6">
        <v>4</v>
      </c>
      <c r="R152" s="30">
        <v>15.5</v>
      </c>
      <c r="S152" s="30">
        <v>1.5</v>
      </c>
      <c r="T152" s="30">
        <f t="shared" si="12"/>
        <v>93</v>
      </c>
      <c r="U152" s="31" t="s">
        <v>22</v>
      </c>
    </row>
    <row r="153" spans="1:21" x14ac:dyDescent="0.3">
      <c r="A153" s="6">
        <v>150</v>
      </c>
      <c r="B153" s="29">
        <v>982.21</v>
      </c>
      <c r="C153" s="29">
        <v>982.24</v>
      </c>
      <c r="D153" s="6" t="s">
        <v>20</v>
      </c>
      <c r="E153" s="6" t="str">
        <f t="shared" si="13"/>
        <v>982.21982.24BHS</v>
      </c>
      <c r="F153" s="6">
        <v>-2</v>
      </c>
      <c r="G153" s="30">
        <f t="shared" si="15"/>
        <v>29.999999999972715</v>
      </c>
      <c r="H153" s="30">
        <f t="shared" si="14"/>
        <v>0.4</v>
      </c>
      <c r="I153" s="30"/>
      <c r="J153" s="30">
        <f t="shared" si="16"/>
        <v>-23.999999999978172</v>
      </c>
      <c r="K153" s="42" t="s">
        <v>23</v>
      </c>
      <c r="M153" s="6">
        <v>150</v>
      </c>
      <c r="N153" s="29">
        <v>999.125</v>
      </c>
      <c r="O153" s="29"/>
      <c r="P153" s="6" t="s">
        <v>20</v>
      </c>
      <c r="Q153" s="6">
        <v>4</v>
      </c>
      <c r="R153" s="30">
        <v>14.5</v>
      </c>
      <c r="S153" s="30">
        <v>1.5</v>
      </c>
      <c r="T153" s="30">
        <f t="shared" si="12"/>
        <v>87</v>
      </c>
      <c r="U153" s="31" t="s">
        <v>22</v>
      </c>
    </row>
    <row r="154" spans="1:21" x14ac:dyDescent="0.3">
      <c r="A154" s="6">
        <v>151</v>
      </c>
      <c r="B154" s="29">
        <v>986.005</v>
      </c>
      <c r="C154" s="29">
        <v>986.03</v>
      </c>
      <c r="D154" s="6" t="s">
        <v>20</v>
      </c>
      <c r="E154" s="6" t="str">
        <f t="shared" si="13"/>
        <v>986.005986.03BHS</v>
      </c>
      <c r="F154" s="6">
        <v>-2</v>
      </c>
      <c r="G154" s="30">
        <f t="shared" si="15"/>
        <v>24.999999999977263</v>
      </c>
      <c r="H154" s="30">
        <f t="shared" si="14"/>
        <v>0.4</v>
      </c>
      <c r="I154" s="30"/>
      <c r="J154" s="30">
        <f t="shared" si="16"/>
        <v>-19.99999999998181</v>
      </c>
      <c r="K154" s="42" t="s">
        <v>23</v>
      </c>
      <c r="M154" s="6">
        <v>151</v>
      </c>
      <c r="N154" s="29">
        <v>1002.42</v>
      </c>
      <c r="O154" s="29"/>
      <c r="P154" s="6" t="s">
        <v>20</v>
      </c>
      <c r="Q154" s="6">
        <v>4</v>
      </c>
      <c r="R154" s="30">
        <v>12.2</v>
      </c>
      <c r="S154" s="30">
        <v>1.5</v>
      </c>
      <c r="T154" s="30">
        <f t="shared" si="12"/>
        <v>73.199999999999989</v>
      </c>
      <c r="U154" s="31" t="s">
        <v>22</v>
      </c>
    </row>
    <row r="155" spans="1:21" x14ac:dyDescent="0.3">
      <c r="A155" s="6">
        <v>152</v>
      </c>
      <c r="B155" s="29">
        <v>987.84</v>
      </c>
      <c r="C155" s="29">
        <v>987.87</v>
      </c>
      <c r="D155" s="6" t="s">
        <v>20</v>
      </c>
      <c r="E155" s="6" t="str">
        <f t="shared" si="13"/>
        <v>987.84987.87BHS</v>
      </c>
      <c r="F155" s="6">
        <v>-2</v>
      </c>
      <c r="G155" s="30">
        <f t="shared" si="15"/>
        <v>29.999999999972715</v>
      </c>
      <c r="H155" s="30">
        <f t="shared" si="14"/>
        <v>0.4</v>
      </c>
      <c r="I155" s="30"/>
      <c r="J155" s="30">
        <f t="shared" si="16"/>
        <v>-23.999999999978172</v>
      </c>
      <c r="K155" s="42" t="s">
        <v>23</v>
      </c>
      <c r="M155" s="6">
        <v>152</v>
      </c>
      <c r="N155" s="29">
        <v>1003.08</v>
      </c>
      <c r="O155" s="29"/>
      <c r="P155" s="6" t="s">
        <v>20</v>
      </c>
      <c r="Q155" s="6">
        <v>4</v>
      </c>
      <c r="R155" s="30">
        <v>12.2</v>
      </c>
      <c r="S155" s="30">
        <v>1.5</v>
      </c>
      <c r="T155" s="30">
        <f t="shared" si="12"/>
        <v>73.199999999999989</v>
      </c>
      <c r="U155" s="31" t="s">
        <v>22</v>
      </c>
    </row>
    <row r="156" spans="1:21" x14ac:dyDescent="0.3">
      <c r="A156" s="6">
        <v>153</v>
      </c>
      <c r="B156" s="29">
        <v>989.28499999999997</v>
      </c>
      <c r="C156" s="29">
        <v>989.31</v>
      </c>
      <c r="D156" s="6" t="s">
        <v>20</v>
      </c>
      <c r="E156" s="6" t="str">
        <f t="shared" si="13"/>
        <v>989.285989.31BHS</v>
      </c>
      <c r="F156" s="6">
        <v>-2</v>
      </c>
      <c r="G156" s="30">
        <f t="shared" si="15"/>
        <v>24.999999999977263</v>
      </c>
      <c r="H156" s="30">
        <f t="shared" si="14"/>
        <v>0.4</v>
      </c>
      <c r="I156" s="30"/>
      <c r="J156" s="30">
        <f t="shared" si="16"/>
        <v>-19.99999999998181</v>
      </c>
      <c r="K156" s="42" t="s">
        <v>23</v>
      </c>
      <c r="M156" s="6">
        <v>153</v>
      </c>
      <c r="N156" s="29">
        <v>1003.84</v>
      </c>
      <c r="O156" s="29"/>
      <c r="P156" s="6" t="s">
        <v>20</v>
      </c>
      <c r="Q156" s="6">
        <v>4</v>
      </c>
      <c r="R156" s="30">
        <v>12</v>
      </c>
      <c r="S156" s="30">
        <v>1.5</v>
      </c>
      <c r="T156" s="30">
        <f t="shared" si="12"/>
        <v>72</v>
      </c>
      <c r="U156" s="31" t="s">
        <v>22</v>
      </c>
    </row>
    <row r="157" spans="1:21" x14ac:dyDescent="0.3">
      <c r="A157" s="6">
        <v>154</v>
      </c>
      <c r="B157" s="29">
        <v>990.14</v>
      </c>
      <c r="C157" s="29">
        <v>990.17</v>
      </c>
      <c r="D157" s="6" t="s">
        <v>20</v>
      </c>
      <c r="E157" s="6" t="str">
        <f t="shared" si="13"/>
        <v>990.14990.17BHS</v>
      </c>
      <c r="F157" s="6">
        <v>-2</v>
      </c>
      <c r="G157" s="30">
        <f t="shared" si="15"/>
        <v>29.999999999972715</v>
      </c>
      <c r="H157" s="30">
        <f t="shared" si="14"/>
        <v>0.4</v>
      </c>
      <c r="I157" s="30"/>
      <c r="J157" s="30">
        <f t="shared" si="16"/>
        <v>-23.999999999978172</v>
      </c>
      <c r="K157" s="42" t="s">
        <v>23</v>
      </c>
      <c r="M157" s="6">
        <v>154</v>
      </c>
      <c r="N157" s="29">
        <v>1005.29</v>
      </c>
      <c r="O157" s="29"/>
      <c r="P157" s="6" t="s">
        <v>20</v>
      </c>
      <c r="Q157" s="6">
        <v>4</v>
      </c>
      <c r="R157" s="30">
        <v>12</v>
      </c>
      <c r="S157" s="30">
        <v>1.5</v>
      </c>
      <c r="T157" s="30">
        <f t="shared" si="12"/>
        <v>72</v>
      </c>
      <c r="U157" s="31" t="s">
        <v>22</v>
      </c>
    </row>
    <row r="158" spans="1:21" x14ac:dyDescent="0.3">
      <c r="A158" s="6">
        <v>155</v>
      </c>
      <c r="B158" s="29">
        <v>990.81</v>
      </c>
      <c r="C158" s="29">
        <v>990.84</v>
      </c>
      <c r="D158" s="6" t="s">
        <v>20</v>
      </c>
      <c r="E158" s="6" t="str">
        <f t="shared" si="13"/>
        <v>990.81990.84BHS</v>
      </c>
      <c r="F158" s="6">
        <v>-2</v>
      </c>
      <c r="G158" s="30">
        <f t="shared" si="15"/>
        <v>30.000000000086402</v>
      </c>
      <c r="H158" s="30">
        <f t="shared" si="14"/>
        <v>0.4</v>
      </c>
      <c r="I158" s="30"/>
      <c r="J158" s="30">
        <f t="shared" si="16"/>
        <v>-24.000000000069122</v>
      </c>
      <c r="K158" s="42" t="s">
        <v>23</v>
      </c>
      <c r="M158" s="6">
        <v>155</v>
      </c>
      <c r="N158" s="29">
        <v>1011.145</v>
      </c>
      <c r="O158" s="29"/>
      <c r="P158" s="6" t="s">
        <v>20</v>
      </c>
      <c r="Q158" s="6">
        <v>4</v>
      </c>
      <c r="R158" s="30">
        <v>12</v>
      </c>
      <c r="S158" s="30">
        <v>1.5</v>
      </c>
      <c r="T158" s="30">
        <f t="shared" si="12"/>
        <v>72</v>
      </c>
      <c r="U158" s="31" t="s">
        <v>22</v>
      </c>
    </row>
    <row r="159" spans="1:21" x14ac:dyDescent="0.3">
      <c r="A159" s="6">
        <v>156</v>
      </c>
      <c r="B159" s="29">
        <v>992.69</v>
      </c>
      <c r="C159" s="29">
        <v>992.72</v>
      </c>
      <c r="D159" s="6" t="s">
        <v>20</v>
      </c>
      <c r="E159" s="6" t="str">
        <f t="shared" si="13"/>
        <v>992.69992.72BHS</v>
      </c>
      <c r="F159" s="6">
        <v>-2</v>
      </c>
      <c r="G159" s="30">
        <f t="shared" si="15"/>
        <v>29.999999999972715</v>
      </c>
      <c r="H159" s="30">
        <f t="shared" si="14"/>
        <v>0.4</v>
      </c>
      <c r="I159" s="30"/>
      <c r="J159" s="30">
        <f t="shared" si="16"/>
        <v>-23.999999999978172</v>
      </c>
      <c r="K159" s="42" t="s">
        <v>23</v>
      </c>
      <c r="M159" s="6">
        <v>156</v>
      </c>
      <c r="N159" s="29">
        <v>966.05499999999995</v>
      </c>
      <c r="O159" s="29"/>
      <c r="P159" s="6" t="s">
        <v>20</v>
      </c>
      <c r="Q159" s="6">
        <v>4</v>
      </c>
      <c r="R159" s="30">
        <v>12</v>
      </c>
      <c r="S159" s="30">
        <v>1.5</v>
      </c>
      <c r="T159" s="30">
        <f t="shared" si="12"/>
        <v>72</v>
      </c>
      <c r="U159" s="31" t="s">
        <v>25</v>
      </c>
    </row>
    <row r="160" spans="1:21" x14ac:dyDescent="0.3">
      <c r="A160" s="6">
        <v>157</v>
      </c>
      <c r="B160" s="29">
        <v>994.245</v>
      </c>
      <c r="C160" s="29">
        <v>994.27</v>
      </c>
      <c r="D160" s="6" t="s">
        <v>20</v>
      </c>
      <c r="E160" s="6" t="str">
        <f t="shared" si="13"/>
        <v>994.245994.27BHS</v>
      </c>
      <c r="F160" s="6">
        <v>-2</v>
      </c>
      <c r="G160" s="30">
        <f t="shared" si="15"/>
        <v>24.999999999977263</v>
      </c>
      <c r="H160" s="30">
        <f t="shared" si="14"/>
        <v>0.4</v>
      </c>
      <c r="I160" s="30"/>
      <c r="J160" s="30">
        <f t="shared" si="16"/>
        <v>-19.99999999998181</v>
      </c>
      <c r="K160" s="42" t="s">
        <v>23</v>
      </c>
      <c r="M160" s="6">
        <v>157</v>
      </c>
      <c r="N160" s="29">
        <v>966.79</v>
      </c>
      <c r="O160" s="29"/>
      <c r="P160" s="6" t="s">
        <v>20</v>
      </c>
      <c r="Q160" s="6">
        <v>4</v>
      </c>
      <c r="R160" s="30">
        <v>16</v>
      </c>
      <c r="S160" s="30">
        <v>1.5</v>
      </c>
      <c r="T160" s="30">
        <f t="shared" si="12"/>
        <v>96</v>
      </c>
      <c r="U160" s="31" t="s">
        <v>25</v>
      </c>
    </row>
    <row r="161" spans="1:21" x14ac:dyDescent="0.3">
      <c r="A161" s="6">
        <v>158</v>
      </c>
      <c r="B161" s="29">
        <v>994.87</v>
      </c>
      <c r="C161" s="29">
        <v>994.9</v>
      </c>
      <c r="D161" s="6" t="s">
        <v>20</v>
      </c>
      <c r="E161" s="6" t="str">
        <f t="shared" si="13"/>
        <v>994.87994.9BHS</v>
      </c>
      <c r="F161" s="6">
        <v>-2</v>
      </c>
      <c r="G161" s="30">
        <f t="shared" si="15"/>
        <v>29.999999999972715</v>
      </c>
      <c r="H161" s="30">
        <f t="shared" si="14"/>
        <v>0.4</v>
      </c>
      <c r="I161" s="30"/>
      <c r="J161" s="30">
        <f t="shared" si="16"/>
        <v>-23.999999999978172</v>
      </c>
      <c r="K161" s="42" t="s">
        <v>23</v>
      </c>
      <c r="M161" s="6">
        <v>158</v>
      </c>
      <c r="N161" s="29">
        <v>972.41</v>
      </c>
      <c r="O161" s="29"/>
      <c r="P161" s="6" t="s">
        <v>20</v>
      </c>
      <c r="Q161" s="6">
        <v>4</v>
      </c>
      <c r="R161" s="30">
        <v>12</v>
      </c>
      <c r="S161" s="30">
        <v>1.5</v>
      </c>
      <c r="T161" s="30">
        <f t="shared" si="12"/>
        <v>72</v>
      </c>
      <c r="U161" s="31" t="s">
        <v>25</v>
      </c>
    </row>
    <row r="162" spans="1:21" x14ac:dyDescent="0.3">
      <c r="A162" s="6">
        <v>159</v>
      </c>
      <c r="B162" s="29">
        <v>997.20500000000004</v>
      </c>
      <c r="C162" s="29">
        <v>997.23</v>
      </c>
      <c r="D162" s="6" t="s">
        <v>20</v>
      </c>
      <c r="E162" s="6" t="str">
        <f t="shared" si="13"/>
        <v>997.205997.23BHS</v>
      </c>
      <c r="F162" s="6">
        <v>-2</v>
      </c>
      <c r="G162" s="30">
        <f t="shared" si="15"/>
        <v>24.999999999977263</v>
      </c>
      <c r="H162" s="30">
        <f t="shared" si="14"/>
        <v>0.4</v>
      </c>
      <c r="I162" s="30"/>
      <c r="J162" s="30">
        <f t="shared" si="16"/>
        <v>-19.99999999998181</v>
      </c>
      <c r="K162" s="42" t="s">
        <v>23</v>
      </c>
      <c r="M162" s="6">
        <v>159</v>
      </c>
      <c r="N162" s="29">
        <v>972.83</v>
      </c>
      <c r="O162" s="29"/>
      <c r="P162" s="6" t="s">
        <v>20</v>
      </c>
      <c r="Q162" s="6">
        <v>4</v>
      </c>
      <c r="R162" s="30">
        <v>12</v>
      </c>
      <c r="S162" s="30">
        <v>1.5</v>
      </c>
      <c r="T162" s="30">
        <f t="shared" si="12"/>
        <v>72</v>
      </c>
      <c r="U162" s="31" t="s">
        <v>25</v>
      </c>
    </row>
    <row r="163" spans="1:21" x14ac:dyDescent="0.3">
      <c r="A163" s="6">
        <v>160</v>
      </c>
      <c r="B163" s="29">
        <v>998.64499999999998</v>
      </c>
      <c r="C163" s="29">
        <v>998.67</v>
      </c>
      <c r="D163" s="6" t="s">
        <v>20</v>
      </c>
      <c r="E163" s="6" t="str">
        <f t="shared" si="13"/>
        <v>998.645998.67BHS</v>
      </c>
      <c r="F163" s="6">
        <v>-2</v>
      </c>
      <c r="G163" s="30">
        <f t="shared" si="15"/>
        <v>24.999999999977263</v>
      </c>
      <c r="H163" s="30">
        <f t="shared" si="14"/>
        <v>0.4</v>
      </c>
      <c r="I163" s="30"/>
      <c r="J163" s="30">
        <f t="shared" si="16"/>
        <v>-19.99999999998181</v>
      </c>
      <c r="K163" s="42" t="s">
        <v>23</v>
      </c>
      <c r="M163" s="6">
        <v>160</v>
      </c>
      <c r="N163" s="29">
        <v>972.96</v>
      </c>
      <c r="O163" s="29"/>
      <c r="P163" s="6" t="s">
        <v>20</v>
      </c>
      <c r="Q163" s="6">
        <v>4</v>
      </c>
      <c r="R163" s="30">
        <v>12</v>
      </c>
      <c r="S163" s="30">
        <v>1.5</v>
      </c>
      <c r="T163" s="30">
        <f t="shared" si="12"/>
        <v>72</v>
      </c>
      <c r="U163" s="31" t="s">
        <v>25</v>
      </c>
    </row>
    <row r="164" spans="1:21" x14ac:dyDescent="0.3">
      <c r="A164" s="6">
        <v>161</v>
      </c>
      <c r="B164" s="29">
        <v>999.125</v>
      </c>
      <c r="C164" s="29">
        <v>999.15</v>
      </c>
      <c r="D164" s="6" t="s">
        <v>20</v>
      </c>
      <c r="E164" s="6" t="str">
        <f t="shared" si="13"/>
        <v>999.125999.15BHS</v>
      </c>
      <c r="F164" s="6">
        <v>-2</v>
      </c>
      <c r="G164" s="30">
        <f t="shared" si="15"/>
        <v>24.999999999977263</v>
      </c>
      <c r="H164" s="30">
        <f t="shared" si="14"/>
        <v>0.4</v>
      </c>
      <c r="I164" s="30"/>
      <c r="J164" s="30">
        <f t="shared" si="16"/>
        <v>-19.99999999998181</v>
      </c>
      <c r="K164" s="42" t="s">
        <v>23</v>
      </c>
      <c r="M164" s="6">
        <v>161</v>
      </c>
      <c r="N164" s="29">
        <v>973.28499999999997</v>
      </c>
      <c r="O164" s="29"/>
      <c r="P164" s="6" t="s">
        <v>20</v>
      </c>
      <c r="Q164" s="6">
        <v>4</v>
      </c>
      <c r="R164" s="30">
        <v>12</v>
      </c>
      <c r="S164" s="30">
        <v>1.5</v>
      </c>
      <c r="T164" s="30">
        <f t="shared" si="12"/>
        <v>72</v>
      </c>
      <c r="U164" s="31" t="s">
        <v>25</v>
      </c>
    </row>
    <row r="165" spans="1:21" x14ac:dyDescent="0.3">
      <c r="A165" s="6">
        <v>162</v>
      </c>
      <c r="B165" s="29">
        <v>1000.42</v>
      </c>
      <c r="C165" s="29">
        <v>1000.45</v>
      </c>
      <c r="D165" s="6" t="s">
        <v>20</v>
      </c>
      <c r="E165" s="6" t="str">
        <f t="shared" si="13"/>
        <v>1000.421000.45BHS</v>
      </c>
      <c r="F165" s="6">
        <v>-2</v>
      </c>
      <c r="G165" s="30">
        <f t="shared" si="15"/>
        <v>30.000000000086402</v>
      </c>
      <c r="H165" s="30">
        <f t="shared" si="14"/>
        <v>0.4</v>
      </c>
      <c r="I165" s="30"/>
      <c r="J165" s="30">
        <f t="shared" si="16"/>
        <v>-24.000000000069122</v>
      </c>
      <c r="K165" s="42" t="s">
        <v>23</v>
      </c>
      <c r="M165" s="6">
        <v>162</v>
      </c>
      <c r="N165" s="29">
        <v>974.02499999999998</v>
      </c>
      <c r="O165" s="29"/>
      <c r="P165" s="6" t="s">
        <v>20</v>
      </c>
      <c r="Q165" s="6">
        <v>4</v>
      </c>
      <c r="R165" s="30">
        <v>20</v>
      </c>
      <c r="S165" s="30">
        <v>1.5</v>
      </c>
      <c r="T165" s="30">
        <f t="shared" si="12"/>
        <v>120</v>
      </c>
      <c r="U165" s="31" t="s">
        <v>25</v>
      </c>
    </row>
    <row r="166" spans="1:21" x14ac:dyDescent="0.3">
      <c r="A166" s="6">
        <v>163</v>
      </c>
      <c r="B166" s="29">
        <v>1001.25</v>
      </c>
      <c r="C166" s="29">
        <v>1001.3</v>
      </c>
      <c r="D166" s="6" t="s">
        <v>20</v>
      </c>
      <c r="E166" s="6" t="str">
        <f t="shared" si="13"/>
        <v>1001.251001.3BHS</v>
      </c>
      <c r="F166" s="6">
        <v>-2</v>
      </c>
      <c r="G166" s="30">
        <f t="shared" si="15"/>
        <v>49.999999999954525</v>
      </c>
      <c r="H166" s="30">
        <f t="shared" si="14"/>
        <v>0.4</v>
      </c>
      <c r="I166" s="30"/>
      <c r="J166" s="30">
        <f t="shared" si="16"/>
        <v>-39.99999999996362</v>
      </c>
      <c r="K166" s="42" t="s">
        <v>23</v>
      </c>
      <c r="M166" s="6">
        <v>163</v>
      </c>
      <c r="N166" s="29">
        <v>980.495</v>
      </c>
      <c r="O166" s="29"/>
      <c r="P166" s="6" t="s">
        <v>20</v>
      </c>
      <c r="Q166" s="6">
        <v>4</v>
      </c>
      <c r="R166" s="30">
        <v>16</v>
      </c>
      <c r="S166" s="30">
        <v>1.5</v>
      </c>
      <c r="T166" s="30">
        <f t="shared" si="12"/>
        <v>96</v>
      </c>
      <c r="U166" s="31" t="s">
        <v>25</v>
      </c>
    </row>
    <row r="167" spans="1:21" x14ac:dyDescent="0.3">
      <c r="A167" s="6">
        <v>164</v>
      </c>
      <c r="B167" s="29">
        <v>1003.375</v>
      </c>
      <c r="C167" s="29">
        <v>1003.4</v>
      </c>
      <c r="D167" s="6" t="s">
        <v>20</v>
      </c>
      <c r="E167" s="6" t="str">
        <f t="shared" si="13"/>
        <v>1003.3751003.4BHS</v>
      </c>
      <c r="F167" s="6">
        <v>-2</v>
      </c>
      <c r="G167" s="30">
        <f t="shared" si="15"/>
        <v>24.999999999977263</v>
      </c>
      <c r="H167" s="30">
        <f t="shared" si="14"/>
        <v>0.4</v>
      </c>
      <c r="I167" s="30"/>
      <c r="J167" s="30">
        <f t="shared" si="16"/>
        <v>-19.99999999998181</v>
      </c>
      <c r="K167" s="42" t="s">
        <v>23</v>
      </c>
      <c r="M167" s="6">
        <v>164</v>
      </c>
      <c r="N167" s="29">
        <v>993.54</v>
      </c>
      <c r="O167" s="29"/>
      <c r="P167" s="6" t="s">
        <v>20</v>
      </c>
      <c r="Q167" s="6">
        <v>4</v>
      </c>
      <c r="R167" s="30">
        <v>16</v>
      </c>
      <c r="S167" s="30">
        <v>1.5</v>
      </c>
      <c r="T167" s="30">
        <f t="shared" si="12"/>
        <v>96</v>
      </c>
      <c r="U167" s="31" t="s">
        <v>25</v>
      </c>
    </row>
    <row r="168" spans="1:21" x14ac:dyDescent="0.3">
      <c r="A168" s="6">
        <v>165</v>
      </c>
      <c r="B168" s="29">
        <v>1005.02</v>
      </c>
      <c r="C168" s="29">
        <v>1005.05</v>
      </c>
      <c r="D168" s="6" t="s">
        <v>20</v>
      </c>
      <c r="E168" s="6" t="str">
        <f t="shared" si="13"/>
        <v>1005.021005.05BHS</v>
      </c>
      <c r="F168" s="6">
        <v>-2</v>
      </c>
      <c r="G168" s="30">
        <f t="shared" si="15"/>
        <v>29.999999999972715</v>
      </c>
      <c r="H168" s="30">
        <f t="shared" si="14"/>
        <v>0.4</v>
      </c>
      <c r="I168" s="30"/>
      <c r="J168" s="30">
        <f t="shared" si="16"/>
        <v>-23.999999999978172</v>
      </c>
      <c r="K168" s="42" t="s">
        <v>23</v>
      </c>
      <c r="M168" s="6">
        <v>165</v>
      </c>
      <c r="N168" s="29">
        <v>1000.605</v>
      </c>
      <c r="O168" s="29"/>
      <c r="P168" s="6" t="s">
        <v>20</v>
      </c>
      <c r="Q168" s="6">
        <v>4</v>
      </c>
      <c r="R168" s="30">
        <v>16</v>
      </c>
      <c r="S168" s="30">
        <v>1.5</v>
      </c>
      <c r="T168" s="30">
        <f t="shared" si="12"/>
        <v>96</v>
      </c>
      <c r="U168" s="31" t="s">
        <v>25</v>
      </c>
    </row>
    <row r="169" spans="1:21" x14ac:dyDescent="0.3">
      <c r="A169" s="6">
        <v>166</v>
      </c>
      <c r="B169" s="29">
        <v>1006.9349999999999</v>
      </c>
      <c r="C169" s="29">
        <v>1006.96</v>
      </c>
      <c r="D169" s="6" t="s">
        <v>20</v>
      </c>
      <c r="E169" s="6" t="str">
        <f t="shared" si="13"/>
        <v>1006.9351006.96BHS</v>
      </c>
      <c r="F169" s="6">
        <v>-2</v>
      </c>
      <c r="G169" s="30">
        <f t="shared" si="15"/>
        <v>25.000000000090949</v>
      </c>
      <c r="H169" s="30">
        <f t="shared" si="14"/>
        <v>0.4</v>
      </c>
      <c r="I169" s="30"/>
      <c r="J169" s="30">
        <f t="shared" si="16"/>
        <v>-20.00000000007276</v>
      </c>
      <c r="K169" s="42" t="s">
        <v>23</v>
      </c>
      <c r="M169" s="6">
        <v>166</v>
      </c>
      <c r="N169" s="29">
        <v>1007.825</v>
      </c>
      <c r="O169" s="29"/>
      <c r="P169" s="6" t="s">
        <v>20</v>
      </c>
      <c r="Q169" s="6">
        <v>4</v>
      </c>
      <c r="R169" s="30">
        <v>12</v>
      </c>
      <c r="S169" s="30">
        <v>1.5</v>
      </c>
      <c r="T169" s="30">
        <f t="shared" si="12"/>
        <v>72</v>
      </c>
      <c r="U169" s="31" t="s">
        <v>25</v>
      </c>
    </row>
    <row r="170" spans="1:21" x14ac:dyDescent="0.3">
      <c r="A170" s="6">
        <v>167</v>
      </c>
      <c r="B170" s="29">
        <v>1007.43</v>
      </c>
      <c r="C170" s="29">
        <v>1007.47</v>
      </c>
      <c r="D170" s="6" t="s">
        <v>20</v>
      </c>
      <c r="E170" s="6" t="str">
        <f t="shared" si="13"/>
        <v>1007.431007.47BHS</v>
      </c>
      <c r="F170" s="6">
        <v>-2</v>
      </c>
      <c r="G170" s="30">
        <f t="shared" si="15"/>
        <v>40.000000000077307</v>
      </c>
      <c r="H170" s="30">
        <f t="shared" si="14"/>
        <v>0.4</v>
      </c>
      <c r="I170" s="30"/>
      <c r="J170" s="30">
        <f t="shared" si="16"/>
        <v>-32.000000000061846</v>
      </c>
      <c r="K170" s="42" t="s">
        <v>23</v>
      </c>
      <c r="M170" s="6">
        <v>167</v>
      </c>
      <c r="N170" s="29">
        <v>980.4</v>
      </c>
      <c r="O170" s="29">
        <v>981.4</v>
      </c>
      <c r="P170" s="6" t="s">
        <v>20</v>
      </c>
      <c r="Q170" s="6">
        <v>2</v>
      </c>
      <c r="R170" s="30">
        <v>1000</v>
      </c>
      <c r="S170" s="30">
        <v>1.2</v>
      </c>
      <c r="T170" s="30">
        <f t="shared" si="12"/>
        <v>2400</v>
      </c>
      <c r="U170" s="31" t="s">
        <v>28</v>
      </c>
    </row>
    <row r="171" spans="1:21" x14ac:dyDescent="0.3">
      <c r="A171" s="6">
        <v>168</v>
      </c>
      <c r="B171" s="29">
        <v>1008.95</v>
      </c>
      <c r="C171" s="29">
        <v>1008.98</v>
      </c>
      <c r="D171" s="6" t="s">
        <v>20</v>
      </c>
      <c r="E171" s="6" t="str">
        <f t="shared" si="13"/>
        <v>1008.951008.98BHS</v>
      </c>
      <c r="F171" s="6">
        <v>-2</v>
      </c>
      <c r="G171" s="30">
        <f t="shared" si="15"/>
        <v>29.999999999972715</v>
      </c>
      <c r="H171" s="30">
        <f t="shared" si="14"/>
        <v>0.4</v>
      </c>
      <c r="I171" s="30"/>
      <c r="J171" s="30">
        <f t="shared" si="16"/>
        <v>-23.999999999978172</v>
      </c>
      <c r="K171" s="42" t="s">
        <v>23</v>
      </c>
      <c r="M171" s="6">
        <v>168</v>
      </c>
      <c r="N171" s="29">
        <v>1001</v>
      </c>
      <c r="O171" s="29">
        <v>1002.2</v>
      </c>
      <c r="P171" s="6" t="s">
        <v>20</v>
      </c>
      <c r="Q171" s="6">
        <v>2</v>
      </c>
      <c r="R171" s="30">
        <v>1200</v>
      </c>
      <c r="S171" s="30">
        <v>1.2</v>
      </c>
      <c r="T171" s="30">
        <f t="shared" si="12"/>
        <v>2880</v>
      </c>
      <c r="U171" s="31" t="s">
        <v>38</v>
      </c>
    </row>
    <row r="172" spans="1:21" x14ac:dyDescent="0.3">
      <c r="A172" s="6">
        <v>169</v>
      </c>
      <c r="B172" s="29">
        <v>1009.795</v>
      </c>
      <c r="C172" s="29">
        <v>1009.82</v>
      </c>
      <c r="D172" s="6" t="s">
        <v>20</v>
      </c>
      <c r="E172" s="6" t="str">
        <f t="shared" si="13"/>
        <v>1009.7951009.82BHS</v>
      </c>
      <c r="F172" s="6">
        <v>-2</v>
      </c>
      <c r="G172" s="30">
        <f t="shared" si="15"/>
        <v>25.000000000090949</v>
      </c>
      <c r="H172" s="30">
        <f t="shared" si="14"/>
        <v>0.4</v>
      </c>
      <c r="I172" s="30"/>
      <c r="J172" s="30">
        <f t="shared" si="16"/>
        <v>-20.00000000007276</v>
      </c>
      <c r="K172" s="42" t="s">
        <v>23</v>
      </c>
      <c r="M172" s="51" t="s">
        <v>39</v>
      </c>
      <c r="N172" s="51"/>
      <c r="O172" s="51"/>
      <c r="P172" s="51"/>
      <c r="Q172" s="51"/>
      <c r="R172" s="51"/>
      <c r="S172" s="51"/>
      <c r="T172" s="33">
        <f>SUM(T4:T171)</f>
        <v>44883.95999999989</v>
      </c>
      <c r="U172" s="18" t="s">
        <v>7</v>
      </c>
    </row>
    <row r="173" spans="1:21" x14ac:dyDescent="0.3">
      <c r="A173" s="6">
        <v>170</v>
      </c>
      <c r="B173" s="29">
        <v>1011.55</v>
      </c>
      <c r="C173" s="29">
        <v>1011.58</v>
      </c>
      <c r="D173" s="6" t="s">
        <v>20</v>
      </c>
      <c r="E173" s="6" t="str">
        <f t="shared" si="13"/>
        <v>1011.551011.58BHS</v>
      </c>
      <c r="F173" s="6">
        <v>-2</v>
      </c>
      <c r="G173" s="30">
        <f t="shared" si="15"/>
        <v>30.000000000086402</v>
      </c>
      <c r="H173" s="30">
        <f t="shared" si="14"/>
        <v>0.4</v>
      </c>
      <c r="I173" s="30"/>
      <c r="J173" s="30">
        <f t="shared" si="16"/>
        <v>-24.000000000069122</v>
      </c>
      <c r="K173" s="42" t="s">
        <v>23</v>
      </c>
      <c r="M173" s="34"/>
    </row>
    <row r="174" spans="1:21" x14ac:dyDescent="0.3">
      <c r="A174" s="6">
        <v>171</v>
      </c>
      <c r="B174" s="29">
        <v>963.7</v>
      </c>
      <c r="C174" s="29">
        <v>964.03300000000002</v>
      </c>
      <c r="D174" s="6" t="s">
        <v>20</v>
      </c>
      <c r="E174" s="6" t="str">
        <f t="shared" si="13"/>
        <v>963.7964.033BHS</v>
      </c>
      <c r="F174" s="6">
        <v>-2</v>
      </c>
      <c r="G174" s="30">
        <f>(C174-B174)*1000+10</f>
        <v>342.99999999996999</v>
      </c>
      <c r="H174" s="30">
        <f t="shared" si="14"/>
        <v>0.4</v>
      </c>
      <c r="I174" s="30"/>
      <c r="J174" s="30">
        <f t="shared" si="16"/>
        <v>-274.39999999997599</v>
      </c>
      <c r="K174" s="42" t="s">
        <v>26</v>
      </c>
      <c r="M174" s="37"/>
      <c r="N174" s="38"/>
      <c r="O174" s="38"/>
      <c r="P174" s="38"/>
      <c r="Q174" s="38"/>
      <c r="R174" s="38"/>
      <c r="S174" s="38"/>
      <c r="T174" s="38"/>
      <c r="U174" s="38"/>
    </row>
    <row r="175" spans="1:21" x14ac:dyDescent="0.3">
      <c r="A175" s="6">
        <v>172</v>
      </c>
      <c r="B175" s="29">
        <v>975.13</v>
      </c>
      <c r="C175" s="29">
        <v>975.33699999999999</v>
      </c>
      <c r="D175" s="6" t="s">
        <v>20</v>
      </c>
      <c r="E175" s="6" t="str">
        <f t="shared" si="13"/>
        <v>975.13975.337BHS</v>
      </c>
      <c r="F175" s="6">
        <v>-2</v>
      </c>
      <c r="G175" s="30">
        <f>(C175-B175)*1000+10</f>
        <v>216.99999999999363</v>
      </c>
      <c r="H175" s="30">
        <f t="shared" si="14"/>
        <v>0.4</v>
      </c>
      <c r="I175" s="30"/>
      <c r="J175" s="30">
        <f t="shared" si="16"/>
        <v>-173.59999999999491</v>
      </c>
      <c r="K175" s="42" t="s">
        <v>26</v>
      </c>
      <c r="M175" s="37"/>
      <c r="N175" s="38"/>
      <c r="O175" s="38"/>
      <c r="P175" s="38"/>
      <c r="Q175" s="38"/>
      <c r="R175" s="38"/>
      <c r="S175" s="38"/>
      <c r="T175" s="39"/>
      <c r="U175" s="38"/>
    </row>
    <row r="176" spans="1:21" x14ac:dyDescent="0.3">
      <c r="A176" s="6">
        <v>173</v>
      </c>
      <c r="B176" s="29">
        <v>986.19</v>
      </c>
      <c r="C176" s="29">
        <v>986.39700000000005</v>
      </c>
      <c r="D176" s="6" t="s">
        <v>20</v>
      </c>
      <c r="E176" s="6" t="str">
        <f t="shared" si="13"/>
        <v>986.19986.397BHS</v>
      </c>
      <c r="F176" s="6">
        <v>-2</v>
      </c>
      <c r="G176" s="30">
        <f>(C176-B176)*1000+10</f>
        <v>216.99999999999363</v>
      </c>
      <c r="H176" s="30">
        <f t="shared" si="14"/>
        <v>0.4</v>
      </c>
      <c r="I176" s="30"/>
      <c r="J176" s="30">
        <f t="shared" si="16"/>
        <v>-173.59999999999491</v>
      </c>
      <c r="K176" s="42" t="s">
        <v>26</v>
      </c>
      <c r="M176" s="37"/>
      <c r="N176" s="38"/>
      <c r="O176" s="38"/>
      <c r="P176" s="38"/>
      <c r="Q176" s="38"/>
      <c r="R176" s="38"/>
      <c r="S176" s="38"/>
      <c r="T176" s="39"/>
      <c r="U176" s="38"/>
    </row>
    <row r="177" spans="1:21" x14ac:dyDescent="0.3">
      <c r="A177" s="6">
        <v>174</v>
      </c>
      <c r="B177" s="29">
        <v>995.92</v>
      </c>
      <c r="C177" s="29">
        <v>996.31299999999999</v>
      </c>
      <c r="D177" s="6" t="s">
        <v>20</v>
      </c>
      <c r="E177" s="6" t="str">
        <f t="shared" si="13"/>
        <v>995.92996.313BHS</v>
      </c>
      <c r="F177" s="6">
        <v>-2</v>
      </c>
      <c r="G177" s="30">
        <f>(C177-B177)*1000+10</f>
        <v>403.0000000000291</v>
      </c>
      <c r="H177" s="30">
        <f t="shared" si="14"/>
        <v>0.4</v>
      </c>
      <c r="I177" s="30"/>
      <c r="J177" s="30">
        <f t="shared" si="16"/>
        <v>-322.40000000002328</v>
      </c>
      <c r="K177" s="42" t="s">
        <v>26</v>
      </c>
      <c r="M177" s="37"/>
      <c r="N177" s="38"/>
      <c r="O177" s="38"/>
      <c r="P177" s="38"/>
      <c r="Q177" s="38"/>
      <c r="R177" s="38"/>
      <c r="S177" s="38"/>
      <c r="T177" s="39"/>
      <c r="U177" s="38"/>
    </row>
    <row r="178" spans="1:21" x14ac:dyDescent="0.3">
      <c r="A178" s="6">
        <v>175</v>
      </c>
      <c r="B178" s="29">
        <v>962.93399999999997</v>
      </c>
      <c r="C178" s="32"/>
      <c r="D178" s="6" t="s">
        <v>20</v>
      </c>
      <c r="E178" s="6" t="str">
        <f t="shared" si="13"/>
        <v>962.934BHS</v>
      </c>
      <c r="F178" s="6">
        <v>-2</v>
      </c>
      <c r="G178" s="30">
        <f>29.2+10</f>
        <v>39.200000000000003</v>
      </c>
      <c r="H178" s="30">
        <f t="shared" si="14"/>
        <v>0.4</v>
      </c>
      <c r="I178" s="30"/>
      <c r="J178" s="30">
        <f t="shared" si="16"/>
        <v>-31.360000000000003</v>
      </c>
      <c r="K178" s="42" t="s">
        <v>24</v>
      </c>
      <c r="M178" s="37"/>
      <c r="N178" s="38"/>
      <c r="O178" s="38"/>
      <c r="P178" s="38"/>
      <c r="Q178" s="38"/>
      <c r="R178" s="38"/>
      <c r="S178" s="38"/>
      <c r="T178" s="39"/>
      <c r="U178" s="38"/>
    </row>
    <row r="179" spans="1:21" x14ac:dyDescent="0.3">
      <c r="A179" s="6">
        <v>176</v>
      </c>
      <c r="B179" s="29">
        <v>970.53099999999995</v>
      </c>
      <c r="C179" s="32"/>
      <c r="D179" s="6" t="s">
        <v>20</v>
      </c>
      <c r="E179" s="6" t="str">
        <f t="shared" si="13"/>
        <v>970.531BHS</v>
      </c>
      <c r="F179" s="6">
        <v>-2</v>
      </c>
      <c r="G179" s="30">
        <f>18.8+10</f>
        <v>28.8</v>
      </c>
      <c r="H179" s="30">
        <f t="shared" si="14"/>
        <v>0.4</v>
      </c>
      <c r="I179" s="30"/>
      <c r="J179" s="30">
        <f t="shared" si="16"/>
        <v>-23.040000000000003</v>
      </c>
      <c r="K179" s="42" t="s">
        <v>24</v>
      </c>
      <c r="M179" s="37"/>
      <c r="N179" s="38"/>
      <c r="O179" s="38"/>
      <c r="P179" s="38"/>
      <c r="Q179" s="38"/>
      <c r="R179" s="38"/>
      <c r="S179" s="38"/>
      <c r="T179" s="39"/>
      <c r="U179" s="38"/>
    </row>
    <row r="180" spans="1:21" x14ac:dyDescent="0.3">
      <c r="A180" s="6">
        <v>177</v>
      </c>
      <c r="B180" s="29">
        <v>974.41099999999994</v>
      </c>
      <c r="C180" s="32"/>
      <c r="D180" s="6" t="s">
        <v>20</v>
      </c>
      <c r="E180" s="6" t="str">
        <f t="shared" si="13"/>
        <v>974.411BHS</v>
      </c>
      <c r="F180" s="6">
        <v>-2</v>
      </c>
      <c r="G180" s="30">
        <f>14.8+10</f>
        <v>24.8</v>
      </c>
      <c r="H180" s="30">
        <f t="shared" si="14"/>
        <v>0.4</v>
      </c>
      <c r="I180" s="30"/>
      <c r="J180" s="30">
        <f t="shared" si="16"/>
        <v>-19.840000000000003</v>
      </c>
      <c r="K180" s="42" t="s">
        <v>24</v>
      </c>
      <c r="M180" s="37"/>
      <c r="N180" s="38"/>
      <c r="O180" s="38"/>
      <c r="P180" s="38"/>
      <c r="Q180" s="38"/>
      <c r="R180" s="38"/>
      <c r="S180" s="38"/>
      <c r="T180" s="39"/>
      <c r="U180" s="38"/>
    </row>
    <row r="181" spans="1:21" x14ac:dyDescent="0.3">
      <c r="A181" s="6">
        <v>178</v>
      </c>
      <c r="B181" s="29">
        <v>976.50199999999995</v>
      </c>
      <c r="C181" s="32"/>
      <c r="D181" s="6" t="s">
        <v>20</v>
      </c>
      <c r="E181" s="6" t="str">
        <f t="shared" si="13"/>
        <v>976.502BHS</v>
      </c>
      <c r="F181" s="6">
        <v>-2</v>
      </c>
      <c r="G181" s="30">
        <f>14.8+10</f>
        <v>24.8</v>
      </c>
      <c r="H181" s="30">
        <f t="shared" si="14"/>
        <v>0.4</v>
      </c>
      <c r="I181" s="30"/>
      <c r="J181" s="30">
        <f t="shared" si="16"/>
        <v>-19.840000000000003</v>
      </c>
      <c r="K181" s="42" t="s">
        <v>24</v>
      </c>
      <c r="M181" s="37"/>
      <c r="N181" s="38"/>
      <c r="O181" s="38"/>
      <c r="P181" s="38"/>
      <c r="Q181" s="38"/>
      <c r="R181" s="38"/>
      <c r="S181" s="38"/>
      <c r="T181" s="39"/>
      <c r="U181" s="38"/>
    </row>
    <row r="182" spans="1:21" x14ac:dyDescent="0.3">
      <c r="A182" s="6">
        <v>179</v>
      </c>
      <c r="B182" s="29">
        <v>979.17600000000004</v>
      </c>
      <c r="C182" s="32"/>
      <c r="D182" s="6" t="s">
        <v>20</v>
      </c>
      <c r="E182" s="6" t="str">
        <f t="shared" si="13"/>
        <v>979.176BHS</v>
      </c>
      <c r="F182" s="6">
        <v>-2</v>
      </c>
      <c r="G182" s="30">
        <f>24.6+10</f>
        <v>34.6</v>
      </c>
      <c r="H182" s="30">
        <f t="shared" si="14"/>
        <v>0.4</v>
      </c>
      <c r="I182" s="30"/>
      <c r="J182" s="30">
        <f t="shared" si="16"/>
        <v>-27.680000000000003</v>
      </c>
      <c r="K182" s="42" t="s">
        <v>24</v>
      </c>
      <c r="M182" s="37"/>
      <c r="N182" s="38"/>
      <c r="O182" s="38"/>
      <c r="P182" s="38"/>
      <c r="Q182" s="38"/>
      <c r="R182" s="38"/>
      <c r="S182" s="38"/>
      <c r="T182" s="39"/>
      <c r="U182" s="38"/>
    </row>
    <row r="183" spans="1:21" x14ac:dyDescent="0.3">
      <c r="A183" s="6">
        <v>180</v>
      </c>
      <c r="B183" s="29">
        <v>980.01199999999994</v>
      </c>
      <c r="C183" s="32"/>
      <c r="D183" s="6" t="s">
        <v>20</v>
      </c>
      <c r="E183" s="6" t="str">
        <f t="shared" si="13"/>
        <v>980.012BHS</v>
      </c>
      <c r="F183" s="6">
        <v>-2</v>
      </c>
      <c r="G183" s="30">
        <f>18+10</f>
        <v>28</v>
      </c>
      <c r="H183" s="30">
        <f t="shared" si="14"/>
        <v>0.4</v>
      </c>
      <c r="I183" s="30"/>
      <c r="J183" s="30">
        <f t="shared" si="16"/>
        <v>-22.400000000000002</v>
      </c>
      <c r="K183" s="42" t="s">
        <v>24</v>
      </c>
      <c r="M183" s="37"/>
      <c r="N183" s="38"/>
      <c r="O183" s="38"/>
      <c r="P183" s="38"/>
      <c r="Q183" s="38"/>
      <c r="R183" s="38"/>
      <c r="S183" s="38"/>
      <c r="T183" s="39"/>
      <c r="U183" s="38"/>
    </row>
    <row r="184" spans="1:21" x14ac:dyDescent="0.3">
      <c r="A184" s="6">
        <v>181</v>
      </c>
      <c r="B184" s="29">
        <v>981.94799999999998</v>
      </c>
      <c r="C184" s="32"/>
      <c r="D184" s="6" t="s">
        <v>20</v>
      </c>
      <c r="E184" s="6" t="str">
        <f t="shared" si="13"/>
        <v>981.948BHS</v>
      </c>
      <c r="F184" s="6">
        <v>-2</v>
      </c>
      <c r="G184" s="30">
        <f>28.2+10</f>
        <v>38.200000000000003</v>
      </c>
      <c r="H184" s="30">
        <f t="shared" si="14"/>
        <v>0.4</v>
      </c>
      <c r="I184" s="30"/>
      <c r="J184" s="30">
        <f t="shared" si="16"/>
        <v>-30.560000000000002</v>
      </c>
      <c r="K184" s="42" t="s">
        <v>24</v>
      </c>
      <c r="M184" s="37"/>
      <c r="N184" s="38"/>
      <c r="O184" s="38"/>
      <c r="P184" s="38"/>
      <c r="Q184" s="38"/>
      <c r="R184" s="38"/>
      <c r="S184" s="38"/>
      <c r="T184" s="39"/>
      <c r="U184" s="38"/>
    </row>
    <row r="185" spans="1:21" x14ac:dyDescent="0.3">
      <c r="A185" s="6">
        <v>182</v>
      </c>
      <c r="B185" s="29">
        <v>982.702</v>
      </c>
      <c r="C185" s="32"/>
      <c r="D185" s="6" t="s">
        <v>20</v>
      </c>
      <c r="E185" s="6" t="str">
        <f t="shared" si="13"/>
        <v>982.702BHS</v>
      </c>
      <c r="F185" s="6">
        <v>-2</v>
      </c>
      <c r="G185" s="30">
        <f>55.84+10</f>
        <v>65.84</v>
      </c>
      <c r="H185" s="30">
        <f t="shared" si="14"/>
        <v>0.4</v>
      </c>
      <c r="I185" s="30"/>
      <c r="J185" s="30">
        <f t="shared" si="16"/>
        <v>-52.672000000000004</v>
      </c>
      <c r="K185" s="42" t="s">
        <v>24</v>
      </c>
      <c r="M185" s="37"/>
      <c r="N185" s="38"/>
      <c r="O185" s="38"/>
      <c r="P185" s="38"/>
      <c r="Q185" s="38"/>
      <c r="R185" s="38"/>
      <c r="S185" s="38"/>
      <c r="T185" s="39"/>
      <c r="U185" s="38"/>
    </row>
    <row r="186" spans="1:21" x14ac:dyDescent="0.3">
      <c r="A186" s="6">
        <v>183</v>
      </c>
      <c r="B186" s="29">
        <v>983.62</v>
      </c>
      <c r="C186" s="32"/>
      <c r="D186" s="6" t="s">
        <v>20</v>
      </c>
      <c r="E186" s="6" t="str">
        <f t="shared" si="13"/>
        <v>983.62BHS</v>
      </c>
      <c r="F186" s="6">
        <v>-2</v>
      </c>
      <c r="G186" s="30">
        <f>12.2+10</f>
        <v>22.2</v>
      </c>
      <c r="H186" s="30">
        <f t="shared" si="14"/>
        <v>0.4</v>
      </c>
      <c r="I186" s="30"/>
      <c r="J186" s="30">
        <f t="shared" si="16"/>
        <v>-17.760000000000002</v>
      </c>
      <c r="K186" s="42" t="s">
        <v>24</v>
      </c>
      <c r="M186" s="37"/>
      <c r="N186" s="38"/>
      <c r="O186" s="38"/>
      <c r="P186" s="38"/>
      <c r="Q186" s="38"/>
      <c r="R186" s="38"/>
      <c r="S186" s="38"/>
      <c r="T186" s="39"/>
      <c r="U186" s="38"/>
    </row>
    <row r="187" spans="1:21" x14ac:dyDescent="0.3">
      <c r="A187" s="6">
        <v>184</v>
      </c>
      <c r="B187" s="29">
        <v>984.35</v>
      </c>
      <c r="C187" s="32"/>
      <c r="D187" s="6" t="s">
        <v>20</v>
      </c>
      <c r="E187" s="6" t="str">
        <f t="shared" si="13"/>
        <v>984.35BHS</v>
      </c>
      <c r="F187" s="6">
        <v>-2</v>
      </c>
      <c r="G187" s="30">
        <f>24.9+10</f>
        <v>34.9</v>
      </c>
      <c r="H187" s="30">
        <f t="shared" si="14"/>
        <v>0.4</v>
      </c>
      <c r="I187" s="30"/>
      <c r="J187" s="30">
        <f t="shared" si="16"/>
        <v>-27.92</v>
      </c>
      <c r="K187" s="42" t="s">
        <v>24</v>
      </c>
      <c r="M187" s="37"/>
      <c r="N187" s="38"/>
      <c r="O187" s="38"/>
      <c r="P187" s="38"/>
      <c r="Q187" s="38"/>
      <c r="R187" s="38"/>
      <c r="S187" s="38"/>
      <c r="T187" s="39"/>
      <c r="U187" s="38"/>
    </row>
    <row r="188" spans="1:21" x14ac:dyDescent="0.3">
      <c r="A188" s="6">
        <v>185</v>
      </c>
      <c r="B188" s="29">
        <v>985.24900000000002</v>
      </c>
      <c r="C188" s="32"/>
      <c r="D188" s="6" t="s">
        <v>20</v>
      </c>
      <c r="E188" s="6" t="str">
        <f t="shared" si="13"/>
        <v>985.249BHS</v>
      </c>
      <c r="F188" s="6">
        <v>-2</v>
      </c>
      <c r="G188" s="30">
        <f>17+10</f>
        <v>27</v>
      </c>
      <c r="H188" s="30">
        <f t="shared" si="14"/>
        <v>0.4</v>
      </c>
      <c r="I188" s="30"/>
      <c r="J188" s="30">
        <f t="shared" si="16"/>
        <v>-21.6</v>
      </c>
      <c r="K188" s="42" t="s">
        <v>24</v>
      </c>
      <c r="M188" s="37"/>
      <c r="N188" s="38"/>
      <c r="O188" s="38"/>
      <c r="P188" s="38"/>
      <c r="Q188" s="38"/>
      <c r="R188" s="38"/>
      <c r="S188" s="38"/>
      <c r="T188" s="39"/>
      <c r="U188" s="38"/>
    </row>
    <row r="189" spans="1:21" x14ac:dyDescent="0.3">
      <c r="A189" s="6">
        <v>186</v>
      </c>
      <c r="B189" s="29">
        <v>988.74</v>
      </c>
      <c r="C189" s="32"/>
      <c r="D189" s="6" t="s">
        <v>20</v>
      </c>
      <c r="E189" s="6" t="str">
        <f t="shared" si="13"/>
        <v>988.74BHS</v>
      </c>
      <c r="F189" s="6">
        <v>-2</v>
      </c>
      <c r="G189" s="30">
        <f>16+10</f>
        <v>26</v>
      </c>
      <c r="H189" s="30">
        <f t="shared" si="14"/>
        <v>0.4</v>
      </c>
      <c r="I189" s="30"/>
      <c r="J189" s="30">
        <f t="shared" si="16"/>
        <v>-20.8</v>
      </c>
      <c r="K189" s="42" t="s">
        <v>24</v>
      </c>
      <c r="M189" s="37"/>
      <c r="N189" s="38"/>
      <c r="O189" s="38"/>
      <c r="P189" s="38"/>
      <c r="Q189" s="38"/>
      <c r="R189" s="38"/>
      <c r="S189" s="38"/>
      <c r="T189" s="39"/>
      <c r="U189" s="38"/>
    </row>
    <row r="190" spans="1:21" x14ac:dyDescent="0.3">
      <c r="A190" s="6">
        <v>187</v>
      </c>
      <c r="B190" s="29">
        <v>1006.155</v>
      </c>
      <c r="C190" s="32"/>
      <c r="D190" s="6" t="s">
        <v>20</v>
      </c>
      <c r="E190" s="6" t="str">
        <f t="shared" si="13"/>
        <v>1006.155BHS</v>
      </c>
      <c r="F190" s="6">
        <v>-2</v>
      </c>
      <c r="G190" s="30">
        <f>18+10</f>
        <v>28</v>
      </c>
      <c r="H190" s="30">
        <f t="shared" si="14"/>
        <v>0.4</v>
      </c>
      <c r="I190" s="30"/>
      <c r="J190" s="30">
        <f t="shared" si="16"/>
        <v>-22.400000000000002</v>
      </c>
      <c r="K190" s="42" t="s">
        <v>24</v>
      </c>
      <c r="M190" s="37"/>
      <c r="N190" s="38"/>
      <c r="O190" s="38"/>
      <c r="P190" s="38"/>
      <c r="Q190" s="38"/>
      <c r="R190" s="38"/>
      <c r="S190" s="38"/>
      <c r="T190" s="39"/>
      <c r="U190" s="38"/>
    </row>
    <row r="191" spans="1:21" x14ac:dyDescent="0.3">
      <c r="A191" s="6">
        <v>188</v>
      </c>
      <c r="B191" s="29">
        <v>1007.252</v>
      </c>
      <c r="C191" s="32"/>
      <c r="D191" s="6" t="s">
        <v>20</v>
      </c>
      <c r="E191" s="6" t="str">
        <f t="shared" si="13"/>
        <v>1007.252BHS</v>
      </c>
      <c r="F191" s="6">
        <v>-2</v>
      </c>
      <c r="G191" s="30">
        <f>15+10</f>
        <v>25</v>
      </c>
      <c r="H191" s="30">
        <f t="shared" si="14"/>
        <v>0.4</v>
      </c>
      <c r="I191" s="30"/>
      <c r="J191" s="30">
        <f t="shared" si="16"/>
        <v>-20</v>
      </c>
      <c r="K191" s="42" t="s">
        <v>24</v>
      </c>
      <c r="M191" s="37"/>
      <c r="N191" s="38"/>
      <c r="O191" s="38"/>
      <c r="P191" s="38"/>
      <c r="Q191" s="38"/>
      <c r="R191" s="38"/>
      <c r="S191" s="38"/>
      <c r="T191" s="39"/>
      <c r="U191" s="38"/>
    </row>
    <row r="192" spans="1:21" x14ac:dyDescent="0.3">
      <c r="A192" s="6">
        <v>189</v>
      </c>
      <c r="B192" s="29">
        <v>1010.466</v>
      </c>
      <c r="C192" s="32"/>
      <c r="D192" s="6" t="s">
        <v>20</v>
      </c>
      <c r="E192" s="6" t="str">
        <f t="shared" si="13"/>
        <v>1010.466BHS</v>
      </c>
      <c r="F192" s="6">
        <v>-2</v>
      </c>
      <c r="G192" s="30">
        <f>28+10</f>
        <v>38</v>
      </c>
      <c r="H192" s="30">
        <f t="shared" si="14"/>
        <v>0.4</v>
      </c>
      <c r="I192" s="30"/>
      <c r="J192" s="30">
        <f t="shared" si="16"/>
        <v>-30.400000000000002</v>
      </c>
      <c r="K192" s="42" t="s">
        <v>24</v>
      </c>
      <c r="M192" s="37"/>
      <c r="N192" s="38"/>
      <c r="O192" s="38"/>
      <c r="P192" s="38"/>
      <c r="Q192" s="38"/>
      <c r="R192" s="38"/>
      <c r="S192" s="38"/>
      <c r="T192" s="39"/>
      <c r="U192" s="38"/>
    </row>
    <row r="193" spans="1:21" x14ac:dyDescent="0.3">
      <c r="A193" s="6">
        <v>190</v>
      </c>
      <c r="B193" s="29">
        <v>1012.588</v>
      </c>
      <c r="C193" s="32"/>
      <c r="D193" s="6" t="s">
        <v>20</v>
      </c>
      <c r="E193" s="6" t="str">
        <f t="shared" si="13"/>
        <v>1012.588BHS</v>
      </c>
      <c r="F193" s="6">
        <v>-2</v>
      </c>
      <c r="G193" s="30">
        <f>41.5+10</f>
        <v>51.5</v>
      </c>
      <c r="H193" s="30">
        <f t="shared" si="14"/>
        <v>0.4</v>
      </c>
      <c r="I193" s="30"/>
      <c r="J193" s="30">
        <f t="shared" si="16"/>
        <v>-41.2</v>
      </c>
      <c r="K193" s="42" t="s">
        <v>24</v>
      </c>
      <c r="M193" s="37"/>
      <c r="N193" s="38"/>
      <c r="O193" s="38"/>
      <c r="P193" s="38"/>
      <c r="Q193" s="38"/>
      <c r="R193" s="38"/>
      <c r="S193" s="38"/>
      <c r="T193" s="39"/>
      <c r="U193" s="38"/>
    </row>
    <row r="194" spans="1:21" x14ac:dyDescent="0.3">
      <c r="A194" s="6">
        <v>191</v>
      </c>
      <c r="B194" s="29">
        <v>962.04499999999996</v>
      </c>
      <c r="C194" s="32"/>
      <c r="D194" s="6" t="s">
        <v>20</v>
      </c>
      <c r="E194" s="6" t="str">
        <f t="shared" si="13"/>
        <v>962.045BHS</v>
      </c>
      <c r="F194" s="6">
        <v>-2</v>
      </c>
      <c r="G194" s="30">
        <v>10</v>
      </c>
      <c r="H194" s="30">
        <f t="shared" si="14"/>
        <v>0.4</v>
      </c>
      <c r="I194" s="30"/>
      <c r="J194" s="30">
        <f t="shared" si="16"/>
        <v>-8</v>
      </c>
      <c r="K194" s="42" t="s">
        <v>22</v>
      </c>
      <c r="M194" s="37"/>
      <c r="N194" s="38"/>
      <c r="O194" s="38"/>
      <c r="P194" s="38"/>
      <c r="Q194" s="38"/>
      <c r="R194" s="38"/>
      <c r="S194" s="38"/>
      <c r="T194" s="39"/>
      <c r="U194" s="38"/>
    </row>
    <row r="195" spans="1:21" x14ac:dyDescent="0.3">
      <c r="A195" s="6">
        <v>192</v>
      </c>
      <c r="B195" s="29">
        <v>967.875</v>
      </c>
      <c r="C195" s="32"/>
      <c r="D195" s="6" t="s">
        <v>20</v>
      </c>
      <c r="E195" s="6" t="str">
        <f t="shared" si="13"/>
        <v>967.875BHS</v>
      </c>
      <c r="F195" s="6">
        <v>-2</v>
      </c>
      <c r="G195" s="30">
        <v>16</v>
      </c>
      <c r="H195" s="30">
        <f t="shared" si="14"/>
        <v>0.4</v>
      </c>
      <c r="I195" s="30"/>
      <c r="J195" s="30">
        <f t="shared" si="16"/>
        <v>-12.8</v>
      </c>
      <c r="K195" s="42" t="s">
        <v>22</v>
      </c>
      <c r="M195" s="37"/>
      <c r="N195" s="38"/>
      <c r="O195" s="38"/>
      <c r="P195" s="38"/>
      <c r="Q195" s="38"/>
      <c r="R195" s="38"/>
      <c r="S195" s="38"/>
      <c r="T195" s="39"/>
      <c r="U195" s="38"/>
    </row>
    <row r="196" spans="1:21" x14ac:dyDescent="0.3">
      <c r="A196" s="6">
        <v>193</v>
      </c>
      <c r="B196" s="29">
        <v>983.18499999999995</v>
      </c>
      <c r="C196" s="32"/>
      <c r="D196" s="6" t="s">
        <v>20</v>
      </c>
      <c r="E196" s="6" t="str">
        <f t="shared" si="13"/>
        <v>983.185BHS</v>
      </c>
      <c r="F196" s="6">
        <v>-2</v>
      </c>
      <c r="G196" s="30">
        <v>14</v>
      </c>
      <c r="H196" s="30">
        <f t="shared" si="14"/>
        <v>0.4</v>
      </c>
      <c r="I196" s="30"/>
      <c r="J196" s="30">
        <f t="shared" si="16"/>
        <v>-11.200000000000001</v>
      </c>
      <c r="K196" s="42" t="s">
        <v>22</v>
      </c>
      <c r="M196" s="37"/>
      <c r="N196" s="38"/>
      <c r="O196" s="38"/>
      <c r="P196" s="38"/>
      <c r="Q196" s="38"/>
      <c r="R196" s="38"/>
      <c r="S196" s="38"/>
      <c r="T196" s="39"/>
      <c r="U196" s="38"/>
    </row>
    <row r="197" spans="1:21" x14ac:dyDescent="0.3">
      <c r="A197" s="6">
        <v>194</v>
      </c>
      <c r="B197" s="29">
        <v>985.625</v>
      </c>
      <c r="C197" s="32"/>
      <c r="D197" s="6" t="s">
        <v>20</v>
      </c>
      <c r="E197" s="6" t="str">
        <f t="shared" ref="E197:E260" si="17">_xlfn.CONCAT(B197,C197,D197)</f>
        <v>985.625BHS</v>
      </c>
      <c r="F197" s="6">
        <v>-2</v>
      </c>
      <c r="G197" s="30">
        <v>14</v>
      </c>
      <c r="H197" s="30">
        <f t="shared" ref="H197:H228" si="18">0.25+0.15</f>
        <v>0.4</v>
      </c>
      <c r="I197" s="30"/>
      <c r="J197" s="30">
        <f t="shared" si="16"/>
        <v>-11.200000000000001</v>
      </c>
      <c r="K197" s="42" t="s">
        <v>22</v>
      </c>
      <c r="M197" s="37"/>
      <c r="N197" s="38"/>
      <c r="O197" s="38"/>
      <c r="P197" s="38"/>
      <c r="Q197" s="38"/>
      <c r="R197" s="38"/>
      <c r="S197" s="38"/>
      <c r="T197" s="39"/>
      <c r="U197" s="38"/>
    </row>
    <row r="198" spans="1:21" x14ac:dyDescent="0.3">
      <c r="A198" s="6">
        <v>195</v>
      </c>
      <c r="B198" s="29">
        <v>986.97</v>
      </c>
      <c r="C198" s="32"/>
      <c r="D198" s="6" t="s">
        <v>20</v>
      </c>
      <c r="E198" s="6" t="str">
        <f t="shared" si="17"/>
        <v>986.97BHS</v>
      </c>
      <c r="F198" s="6">
        <v>-2</v>
      </c>
      <c r="G198" s="30">
        <v>15.75</v>
      </c>
      <c r="H198" s="30">
        <f t="shared" si="18"/>
        <v>0.4</v>
      </c>
      <c r="I198" s="30"/>
      <c r="J198" s="30">
        <f t="shared" si="16"/>
        <v>-12.600000000000001</v>
      </c>
      <c r="K198" s="42" t="s">
        <v>22</v>
      </c>
      <c r="M198" s="37"/>
      <c r="N198" s="38"/>
      <c r="O198" s="38"/>
      <c r="P198" s="38"/>
      <c r="Q198" s="38"/>
      <c r="R198" s="38"/>
      <c r="S198" s="38"/>
      <c r="T198" s="39"/>
      <c r="U198" s="38"/>
    </row>
    <row r="199" spans="1:21" x14ac:dyDescent="0.3">
      <c r="A199" s="6">
        <v>196</v>
      </c>
      <c r="B199" s="29">
        <v>987.15</v>
      </c>
      <c r="C199" s="32"/>
      <c r="D199" s="6" t="s">
        <v>20</v>
      </c>
      <c r="E199" s="6" t="str">
        <f t="shared" si="17"/>
        <v>987.15BHS</v>
      </c>
      <c r="F199" s="6">
        <v>-2</v>
      </c>
      <c r="G199" s="30">
        <v>15</v>
      </c>
      <c r="H199" s="30">
        <f t="shared" si="18"/>
        <v>0.4</v>
      </c>
      <c r="I199" s="30"/>
      <c r="J199" s="30">
        <f t="shared" si="16"/>
        <v>-12</v>
      </c>
      <c r="K199" s="42" t="s">
        <v>22</v>
      </c>
      <c r="M199" s="37"/>
      <c r="N199" s="38"/>
      <c r="O199" s="38"/>
      <c r="P199" s="38"/>
      <c r="Q199" s="38"/>
      <c r="R199" s="38"/>
      <c r="S199" s="38"/>
      <c r="T199" s="39"/>
      <c r="U199" s="38"/>
    </row>
    <row r="200" spans="1:21" x14ac:dyDescent="0.3">
      <c r="A200" s="6">
        <v>197</v>
      </c>
      <c r="B200" s="29">
        <v>987.73699999999997</v>
      </c>
      <c r="C200" s="32"/>
      <c r="D200" s="6" t="s">
        <v>20</v>
      </c>
      <c r="E200" s="6" t="str">
        <f t="shared" si="17"/>
        <v>987.737BHS</v>
      </c>
      <c r="F200" s="6">
        <v>-2</v>
      </c>
      <c r="G200" s="30">
        <v>12.6</v>
      </c>
      <c r="H200" s="30">
        <f t="shared" si="18"/>
        <v>0.4</v>
      </c>
      <c r="I200" s="30"/>
      <c r="J200" s="30">
        <f t="shared" si="16"/>
        <v>-10.08</v>
      </c>
      <c r="K200" s="42" t="s">
        <v>22</v>
      </c>
      <c r="M200" s="37"/>
      <c r="N200" s="38"/>
      <c r="O200" s="38"/>
      <c r="P200" s="38"/>
      <c r="Q200" s="38"/>
      <c r="R200" s="38"/>
      <c r="S200" s="38"/>
      <c r="T200" s="39"/>
      <c r="U200" s="38"/>
    </row>
    <row r="201" spans="1:21" x14ac:dyDescent="0.3">
      <c r="A201" s="6">
        <v>198</v>
      </c>
      <c r="B201" s="29">
        <v>989.41</v>
      </c>
      <c r="C201" s="29"/>
      <c r="D201" s="6" t="s">
        <v>20</v>
      </c>
      <c r="E201" s="6" t="str">
        <f t="shared" si="17"/>
        <v>989.41BHS</v>
      </c>
      <c r="F201" s="6">
        <v>-2</v>
      </c>
      <c r="G201" s="30">
        <v>12.6</v>
      </c>
      <c r="H201" s="30">
        <f t="shared" si="18"/>
        <v>0.4</v>
      </c>
      <c r="I201" s="30"/>
      <c r="J201" s="30">
        <f t="shared" si="16"/>
        <v>-10.08</v>
      </c>
      <c r="K201" s="42" t="s">
        <v>22</v>
      </c>
      <c r="M201" s="37"/>
      <c r="N201" s="38"/>
      <c r="O201" s="38"/>
      <c r="P201" s="38"/>
      <c r="Q201" s="38"/>
      <c r="R201" s="38"/>
      <c r="S201" s="38"/>
      <c r="T201" s="39"/>
      <c r="U201" s="38"/>
    </row>
    <row r="202" spans="1:21" x14ac:dyDescent="0.3">
      <c r="A202" s="6">
        <v>199</v>
      </c>
      <c r="B202" s="29">
        <v>990.65</v>
      </c>
      <c r="C202" s="29"/>
      <c r="D202" s="6" t="s">
        <v>20</v>
      </c>
      <c r="E202" s="6" t="str">
        <f t="shared" si="17"/>
        <v>990.65BHS</v>
      </c>
      <c r="F202" s="6">
        <v>-2</v>
      </c>
      <c r="G202" s="30">
        <v>14.5</v>
      </c>
      <c r="H202" s="30">
        <f t="shared" si="18"/>
        <v>0.4</v>
      </c>
      <c r="I202" s="30"/>
      <c r="J202" s="30">
        <f t="shared" si="16"/>
        <v>-11.600000000000001</v>
      </c>
      <c r="K202" s="42" t="s">
        <v>22</v>
      </c>
      <c r="M202" s="37"/>
      <c r="N202" s="38"/>
      <c r="O202" s="38"/>
      <c r="P202" s="38"/>
      <c r="Q202" s="38"/>
      <c r="R202" s="38"/>
      <c r="S202" s="38"/>
      <c r="T202" s="39"/>
      <c r="U202" s="38"/>
    </row>
    <row r="203" spans="1:21" x14ac:dyDescent="0.3">
      <c r="A203" s="6">
        <v>200</v>
      </c>
      <c r="B203" s="29">
        <v>991.245</v>
      </c>
      <c r="C203" s="29"/>
      <c r="D203" s="6" t="s">
        <v>20</v>
      </c>
      <c r="E203" s="6" t="str">
        <f t="shared" si="17"/>
        <v>991.245BHS</v>
      </c>
      <c r="F203" s="6">
        <v>-2</v>
      </c>
      <c r="G203" s="30">
        <v>14.5</v>
      </c>
      <c r="H203" s="30">
        <f t="shared" si="18"/>
        <v>0.4</v>
      </c>
      <c r="I203" s="30"/>
      <c r="J203" s="30">
        <f t="shared" si="16"/>
        <v>-11.600000000000001</v>
      </c>
      <c r="K203" s="42" t="s">
        <v>22</v>
      </c>
      <c r="M203" s="37"/>
      <c r="N203" s="38"/>
      <c r="O203" s="38"/>
      <c r="P203" s="38"/>
      <c r="Q203" s="38"/>
      <c r="R203" s="38"/>
      <c r="S203" s="38"/>
      <c r="T203" s="39"/>
      <c r="U203" s="38"/>
    </row>
    <row r="204" spans="1:21" x14ac:dyDescent="0.3">
      <c r="A204" s="6">
        <v>201</v>
      </c>
      <c r="B204" s="29">
        <v>991.77</v>
      </c>
      <c r="C204" s="29"/>
      <c r="D204" s="6" t="s">
        <v>20</v>
      </c>
      <c r="E204" s="6" t="str">
        <f t="shared" si="17"/>
        <v>991.77BHS</v>
      </c>
      <c r="F204" s="6">
        <v>-2</v>
      </c>
      <c r="G204" s="30">
        <v>13</v>
      </c>
      <c r="H204" s="30">
        <f t="shared" si="18"/>
        <v>0.4</v>
      </c>
      <c r="I204" s="30"/>
      <c r="J204" s="30">
        <f t="shared" si="16"/>
        <v>-10.4</v>
      </c>
      <c r="K204" s="42" t="s">
        <v>22</v>
      </c>
      <c r="M204" s="37"/>
      <c r="N204" s="38"/>
      <c r="O204" s="38"/>
      <c r="P204" s="38"/>
      <c r="Q204" s="38"/>
      <c r="R204" s="38"/>
      <c r="S204" s="38"/>
      <c r="T204" s="39"/>
      <c r="U204" s="38"/>
    </row>
    <row r="205" spans="1:21" x14ac:dyDescent="0.3">
      <c r="A205" s="6">
        <v>202</v>
      </c>
      <c r="B205" s="29">
        <v>992.81500000000005</v>
      </c>
      <c r="C205" s="29"/>
      <c r="D205" s="6" t="s">
        <v>20</v>
      </c>
      <c r="E205" s="6" t="str">
        <f t="shared" si="17"/>
        <v>992.815BHS</v>
      </c>
      <c r="F205" s="6">
        <v>-2</v>
      </c>
      <c r="G205" s="30">
        <v>14.3</v>
      </c>
      <c r="H205" s="30">
        <f t="shared" si="18"/>
        <v>0.4</v>
      </c>
      <c r="I205" s="30"/>
      <c r="J205" s="30">
        <f t="shared" ref="J205:J264" si="19">F205*G205*H205</f>
        <v>-11.440000000000001</v>
      </c>
      <c r="K205" s="42" t="s">
        <v>22</v>
      </c>
      <c r="M205" s="38"/>
      <c r="N205" s="38"/>
      <c r="O205" s="38"/>
      <c r="P205" s="38"/>
      <c r="Q205" s="38"/>
      <c r="R205" s="38"/>
      <c r="S205" s="38"/>
      <c r="T205" s="38"/>
      <c r="U205" s="38"/>
    </row>
    <row r="206" spans="1:21" x14ac:dyDescent="0.3">
      <c r="A206" s="6">
        <v>203</v>
      </c>
      <c r="B206" s="29">
        <v>995.31500000000005</v>
      </c>
      <c r="C206" s="29"/>
      <c r="D206" s="6" t="s">
        <v>20</v>
      </c>
      <c r="E206" s="6" t="str">
        <f t="shared" si="17"/>
        <v>995.315BHS</v>
      </c>
      <c r="F206" s="6">
        <v>-2</v>
      </c>
      <c r="G206" s="30">
        <v>15.3</v>
      </c>
      <c r="H206" s="30">
        <f t="shared" si="18"/>
        <v>0.4</v>
      </c>
      <c r="I206" s="30"/>
      <c r="J206" s="30">
        <f t="shared" si="19"/>
        <v>-12.240000000000002</v>
      </c>
      <c r="K206" s="42" t="s">
        <v>22</v>
      </c>
      <c r="M206" s="38"/>
      <c r="N206" s="38"/>
      <c r="O206" s="38"/>
      <c r="P206" s="38"/>
      <c r="Q206" s="38"/>
      <c r="R206" s="38"/>
      <c r="S206" s="38"/>
      <c r="T206" s="38"/>
      <c r="U206" s="38"/>
    </row>
    <row r="207" spans="1:21" x14ac:dyDescent="0.3">
      <c r="A207" s="6">
        <v>204</v>
      </c>
      <c r="B207" s="29">
        <v>997.04499999999996</v>
      </c>
      <c r="C207" s="29"/>
      <c r="D207" s="6" t="s">
        <v>20</v>
      </c>
      <c r="E207" s="6" t="str">
        <f t="shared" si="17"/>
        <v>997.045BHS</v>
      </c>
      <c r="F207" s="6">
        <v>-2</v>
      </c>
      <c r="G207" s="30">
        <v>13.5</v>
      </c>
      <c r="H207" s="30">
        <f t="shared" si="18"/>
        <v>0.4</v>
      </c>
      <c r="I207" s="30"/>
      <c r="J207" s="30">
        <f t="shared" si="19"/>
        <v>-10.8</v>
      </c>
      <c r="K207" s="42" t="s">
        <v>22</v>
      </c>
      <c r="M207" s="38"/>
      <c r="N207" s="38"/>
      <c r="O207" s="38"/>
      <c r="P207" s="38"/>
      <c r="Q207" s="38"/>
      <c r="R207" s="38"/>
      <c r="S207" s="38"/>
      <c r="T207" s="38"/>
      <c r="U207" s="38"/>
    </row>
    <row r="208" spans="1:21" x14ac:dyDescent="0.3">
      <c r="A208" s="6">
        <v>205</v>
      </c>
      <c r="B208" s="29">
        <v>997.77499999999998</v>
      </c>
      <c r="C208" s="29"/>
      <c r="D208" s="6" t="s">
        <v>20</v>
      </c>
      <c r="E208" s="6" t="str">
        <f t="shared" si="17"/>
        <v>997.775BHS</v>
      </c>
      <c r="F208" s="6">
        <v>-2</v>
      </c>
      <c r="G208" s="30">
        <v>15.5</v>
      </c>
      <c r="H208" s="30">
        <f t="shared" si="18"/>
        <v>0.4</v>
      </c>
      <c r="I208" s="30"/>
      <c r="J208" s="30">
        <f t="shared" si="19"/>
        <v>-12.4</v>
      </c>
      <c r="K208" s="42" t="s">
        <v>22</v>
      </c>
      <c r="M208" s="38"/>
      <c r="N208" s="38"/>
      <c r="O208" s="38"/>
      <c r="P208" s="38"/>
      <c r="Q208" s="38"/>
      <c r="R208" s="38"/>
      <c r="S208" s="38"/>
      <c r="T208" s="38"/>
      <c r="U208" s="38"/>
    </row>
    <row r="209" spans="1:21" x14ac:dyDescent="0.3">
      <c r="A209" s="6">
        <v>206</v>
      </c>
      <c r="B209" s="29">
        <v>998.78499999999997</v>
      </c>
      <c r="C209" s="29"/>
      <c r="D209" s="6" t="s">
        <v>20</v>
      </c>
      <c r="E209" s="6" t="str">
        <f t="shared" si="17"/>
        <v>998.785BHS</v>
      </c>
      <c r="F209" s="6">
        <v>-2</v>
      </c>
      <c r="G209" s="30">
        <v>15.5</v>
      </c>
      <c r="H209" s="30">
        <f t="shared" si="18"/>
        <v>0.4</v>
      </c>
      <c r="I209" s="30"/>
      <c r="J209" s="30">
        <f t="shared" si="19"/>
        <v>-12.4</v>
      </c>
      <c r="K209" s="42" t="s">
        <v>22</v>
      </c>
      <c r="M209" s="38"/>
      <c r="N209" s="38"/>
      <c r="O209" s="38"/>
      <c r="P209" s="38"/>
      <c r="Q209" s="38"/>
      <c r="R209" s="38"/>
      <c r="S209" s="38"/>
      <c r="T209" s="38"/>
      <c r="U209" s="38"/>
    </row>
    <row r="210" spans="1:21" x14ac:dyDescent="0.3">
      <c r="A210" s="6">
        <v>207</v>
      </c>
      <c r="B210" s="29">
        <v>999.125</v>
      </c>
      <c r="C210" s="29"/>
      <c r="D210" s="6" t="s">
        <v>20</v>
      </c>
      <c r="E210" s="6" t="str">
        <f t="shared" si="17"/>
        <v>999.125BHS</v>
      </c>
      <c r="F210" s="6">
        <v>-2</v>
      </c>
      <c r="G210" s="30">
        <v>14.5</v>
      </c>
      <c r="H210" s="30">
        <f t="shared" si="18"/>
        <v>0.4</v>
      </c>
      <c r="I210" s="30"/>
      <c r="J210" s="30">
        <f t="shared" si="19"/>
        <v>-11.600000000000001</v>
      </c>
      <c r="K210" s="42" t="s">
        <v>22</v>
      </c>
      <c r="M210" s="38"/>
      <c r="N210" s="38"/>
      <c r="O210" s="38"/>
      <c r="P210" s="38"/>
      <c r="Q210" s="38"/>
      <c r="R210" s="38"/>
      <c r="S210" s="38"/>
      <c r="T210" s="38"/>
      <c r="U210" s="38"/>
    </row>
    <row r="211" spans="1:21" x14ac:dyDescent="0.3">
      <c r="A211" s="6">
        <v>208</v>
      </c>
      <c r="B211" s="29">
        <v>1002.42</v>
      </c>
      <c r="C211" s="29"/>
      <c r="D211" s="6" t="s">
        <v>20</v>
      </c>
      <c r="E211" s="6" t="str">
        <f t="shared" si="17"/>
        <v>1002.42BHS</v>
      </c>
      <c r="F211" s="6">
        <v>-2</v>
      </c>
      <c r="G211" s="30">
        <v>12.2</v>
      </c>
      <c r="H211" s="30">
        <f t="shared" si="18"/>
        <v>0.4</v>
      </c>
      <c r="I211" s="30"/>
      <c r="J211" s="30">
        <f t="shared" si="19"/>
        <v>-9.76</v>
      </c>
      <c r="K211" s="42" t="s">
        <v>22</v>
      </c>
      <c r="M211" s="38"/>
      <c r="N211" s="38"/>
      <c r="O211" s="38"/>
      <c r="P211" s="38"/>
      <c r="Q211" s="38"/>
      <c r="R211" s="38"/>
      <c r="S211" s="38"/>
      <c r="T211" s="38"/>
      <c r="U211" s="38"/>
    </row>
    <row r="212" spans="1:21" x14ac:dyDescent="0.3">
      <c r="A212" s="6">
        <v>209</v>
      </c>
      <c r="B212" s="29">
        <v>1003.08</v>
      </c>
      <c r="C212" s="29"/>
      <c r="D212" s="6" t="s">
        <v>20</v>
      </c>
      <c r="E212" s="6" t="str">
        <f t="shared" si="17"/>
        <v>1003.08BHS</v>
      </c>
      <c r="F212" s="6">
        <v>-2</v>
      </c>
      <c r="G212" s="30">
        <v>12.2</v>
      </c>
      <c r="H212" s="30">
        <f t="shared" si="18"/>
        <v>0.4</v>
      </c>
      <c r="I212" s="30"/>
      <c r="J212" s="30">
        <f t="shared" si="19"/>
        <v>-9.76</v>
      </c>
      <c r="K212" s="42" t="s">
        <v>22</v>
      </c>
      <c r="M212" s="38"/>
      <c r="N212" s="38"/>
      <c r="O212" s="38"/>
      <c r="P212" s="38"/>
      <c r="Q212" s="38"/>
      <c r="R212" s="38"/>
      <c r="S212" s="38"/>
      <c r="T212" s="38"/>
      <c r="U212" s="38"/>
    </row>
    <row r="213" spans="1:21" x14ac:dyDescent="0.3">
      <c r="A213" s="6">
        <v>210</v>
      </c>
      <c r="B213" s="29">
        <v>1003.84</v>
      </c>
      <c r="C213" s="29"/>
      <c r="D213" s="6" t="s">
        <v>20</v>
      </c>
      <c r="E213" s="6" t="str">
        <f t="shared" si="17"/>
        <v>1003.84BHS</v>
      </c>
      <c r="F213" s="6">
        <v>-2</v>
      </c>
      <c r="G213" s="30">
        <v>12</v>
      </c>
      <c r="H213" s="30">
        <f t="shared" si="18"/>
        <v>0.4</v>
      </c>
      <c r="I213" s="30"/>
      <c r="J213" s="30">
        <f t="shared" si="19"/>
        <v>-9.6000000000000014</v>
      </c>
      <c r="K213" s="42" t="s">
        <v>22</v>
      </c>
      <c r="M213" s="38"/>
      <c r="N213" s="38"/>
      <c r="O213" s="38"/>
      <c r="P213" s="38"/>
      <c r="Q213" s="38"/>
      <c r="R213" s="38"/>
      <c r="S213" s="38"/>
      <c r="T213" s="38"/>
      <c r="U213" s="38"/>
    </row>
    <row r="214" spans="1:21" x14ac:dyDescent="0.3">
      <c r="A214" s="6">
        <v>211</v>
      </c>
      <c r="B214" s="29">
        <v>1005.29</v>
      </c>
      <c r="C214" s="29"/>
      <c r="D214" s="6" t="s">
        <v>20</v>
      </c>
      <c r="E214" s="6" t="str">
        <f t="shared" si="17"/>
        <v>1005.29BHS</v>
      </c>
      <c r="F214" s="6">
        <v>-2</v>
      </c>
      <c r="G214" s="30">
        <v>12</v>
      </c>
      <c r="H214" s="30">
        <f t="shared" si="18"/>
        <v>0.4</v>
      </c>
      <c r="I214" s="30"/>
      <c r="J214" s="30">
        <f t="shared" si="19"/>
        <v>-9.6000000000000014</v>
      </c>
      <c r="K214" s="42" t="s">
        <v>22</v>
      </c>
      <c r="M214" s="38"/>
      <c r="N214" s="38"/>
      <c r="O214" s="38"/>
      <c r="P214" s="38"/>
      <c r="Q214" s="38"/>
      <c r="R214" s="38"/>
      <c r="S214" s="38"/>
      <c r="T214" s="38"/>
      <c r="U214" s="38"/>
    </row>
    <row r="215" spans="1:21" x14ac:dyDescent="0.3">
      <c r="A215" s="6">
        <v>212</v>
      </c>
      <c r="B215" s="29">
        <v>1011.145</v>
      </c>
      <c r="C215" s="29"/>
      <c r="D215" s="6" t="s">
        <v>20</v>
      </c>
      <c r="E215" s="6" t="str">
        <f t="shared" si="17"/>
        <v>1011.145BHS</v>
      </c>
      <c r="F215" s="6">
        <v>-2</v>
      </c>
      <c r="G215" s="30">
        <v>12</v>
      </c>
      <c r="H215" s="30">
        <f t="shared" si="18"/>
        <v>0.4</v>
      </c>
      <c r="I215" s="30"/>
      <c r="J215" s="30">
        <f t="shared" si="19"/>
        <v>-9.6000000000000014</v>
      </c>
      <c r="K215" s="42" t="s">
        <v>22</v>
      </c>
      <c r="M215" s="38"/>
      <c r="N215" s="38"/>
      <c r="O215" s="38"/>
      <c r="P215" s="38"/>
      <c r="Q215" s="38"/>
      <c r="R215" s="38"/>
      <c r="S215" s="38"/>
      <c r="T215" s="38"/>
      <c r="U215" s="38"/>
    </row>
    <row r="216" spans="1:21" x14ac:dyDescent="0.3">
      <c r="A216" s="6">
        <v>213</v>
      </c>
      <c r="B216" s="29">
        <v>966.05499999999995</v>
      </c>
      <c r="C216" s="29"/>
      <c r="D216" s="6" t="s">
        <v>20</v>
      </c>
      <c r="E216" s="6" t="str">
        <f t="shared" si="17"/>
        <v>966.055BHS</v>
      </c>
      <c r="F216" s="6">
        <v>-2</v>
      </c>
      <c r="G216" s="30">
        <v>12</v>
      </c>
      <c r="H216" s="30">
        <f t="shared" si="18"/>
        <v>0.4</v>
      </c>
      <c r="I216" s="30"/>
      <c r="J216" s="30">
        <f t="shared" si="19"/>
        <v>-9.6000000000000014</v>
      </c>
      <c r="K216" s="42" t="s">
        <v>25</v>
      </c>
      <c r="M216" s="38"/>
      <c r="N216" s="38"/>
      <c r="O216" s="38"/>
      <c r="P216" s="38"/>
      <c r="Q216" s="38"/>
      <c r="R216" s="38"/>
      <c r="S216" s="38"/>
      <c r="T216" s="38"/>
      <c r="U216" s="38"/>
    </row>
    <row r="217" spans="1:21" x14ac:dyDescent="0.3">
      <c r="A217" s="6">
        <v>214</v>
      </c>
      <c r="B217" s="29">
        <v>966.79</v>
      </c>
      <c r="C217" s="29"/>
      <c r="D217" s="6" t="s">
        <v>20</v>
      </c>
      <c r="E217" s="6" t="str">
        <f t="shared" si="17"/>
        <v>966.79BHS</v>
      </c>
      <c r="F217" s="6">
        <v>-2</v>
      </c>
      <c r="G217" s="30">
        <v>16</v>
      </c>
      <c r="H217" s="30">
        <f t="shared" si="18"/>
        <v>0.4</v>
      </c>
      <c r="I217" s="30"/>
      <c r="J217" s="30">
        <f t="shared" si="19"/>
        <v>-12.8</v>
      </c>
      <c r="K217" s="42" t="s">
        <v>25</v>
      </c>
      <c r="M217" s="38"/>
      <c r="N217" s="38"/>
      <c r="O217" s="38"/>
      <c r="P217" s="38"/>
      <c r="Q217" s="38"/>
      <c r="R217" s="38"/>
      <c r="S217" s="38"/>
      <c r="T217" s="38"/>
      <c r="U217" s="38"/>
    </row>
    <row r="218" spans="1:21" x14ac:dyDescent="0.3">
      <c r="A218" s="6">
        <v>215</v>
      </c>
      <c r="B218" s="29">
        <v>972.41</v>
      </c>
      <c r="C218" s="29"/>
      <c r="D218" s="6" t="s">
        <v>20</v>
      </c>
      <c r="E218" s="6" t="str">
        <f t="shared" si="17"/>
        <v>972.41BHS</v>
      </c>
      <c r="F218" s="6">
        <v>-2</v>
      </c>
      <c r="G218" s="30">
        <v>12</v>
      </c>
      <c r="H218" s="30">
        <f t="shared" si="18"/>
        <v>0.4</v>
      </c>
      <c r="I218" s="30"/>
      <c r="J218" s="30">
        <f t="shared" si="19"/>
        <v>-9.6000000000000014</v>
      </c>
      <c r="K218" s="42" t="s">
        <v>25</v>
      </c>
      <c r="M218" s="38"/>
      <c r="N218" s="38"/>
      <c r="O218" s="38"/>
      <c r="P218" s="38"/>
      <c r="Q218" s="38"/>
      <c r="R218" s="38"/>
      <c r="S218" s="38"/>
      <c r="T218" s="38"/>
      <c r="U218" s="38"/>
    </row>
    <row r="219" spans="1:21" x14ac:dyDescent="0.3">
      <c r="A219" s="6">
        <v>216</v>
      </c>
      <c r="B219" s="29">
        <v>972.83</v>
      </c>
      <c r="C219" s="29"/>
      <c r="D219" s="6" t="s">
        <v>20</v>
      </c>
      <c r="E219" s="6" t="str">
        <f t="shared" si="17"/>
        <v>972.83BHS</v>
      </c>
      <c r="F219" s="6">
        <v>-2</v>
      </c>
      <c r="G219" s="30">
        <v>12</v>
      </c>
      <c r="H219" s="30">
        <f t="shared" si="18"/>
        <v>0.4</v>
      </c>
      <c r="I219" s="30"/>
      <c r="J219" s="30">
        <f t="shared" si="19"/>
        <v>-9.6000000000000014</v>
      </c>
      <c r="K219" s="42" t="s">
        <v>25</v>
      </c>
      <c r="M219" s="38"/>
      <c r="N219" s="38"/>
      <c r="O219" s="38"/>
      <c r="P219" s="38"/>
      <c r="Q219" s="38"/>
      <c r="R219" s="38"/>
      <c r="S219" s="38"/>
      <c r="T219" s="38"/>
      <c r="U219" s="38"/>
    </row>
    <row r="220" spans="1:21" x14ac:dyDescent="0.3">
      <c r="A220" s="6">
        <v>217</v>
      </c>
      <c r="B220" s="29">
        <v>972.96</v>
      </c>
      <c r="C220" s="29"/>
      <c r="D220" s="6" t="s">
        <v>20</v>
      </c>
      <c r="E220" s="6" t="str">
        <f t="shared" si="17"/>
        <v>972.96BHS</v>
      </c>
      <c r="F220" s="6">
        <v>-2</v>
      </c>
      <c r="G220" s="30">
        <v>12</v>
      </c>
      <c r="H220" s="30">
        <f t="shared" si="18"/>
        <v>0.4</v>
      </c>
      <c r="I220" s="30"/>
      <c r="J220" s="30">
        <f t="shared" si="19"/>
        <v>-9.6000000000000014</v>
      </c>
      <c r="K220" s="42" t="s">
        <v>25</v>
      </c>
      <c r="M220" s="38"/>
      <c r="N220" s="38"/>
      <c r="O220" s="38"/>
      <c r="P220" s="38"/>
      <c r="Q220" s="38"/>
      <c r="R220" s="38"/>
      <c r="S220" s="38"/>
      <c r="T220" s="38"/>
      <c r="U220" s="38"/>
    </row>
    <row r="221" spans="1:21" x14ac:dyDescent="0.3">
      <c r="A221" s="6">
        <v>218</v>
      </c>
      <c r="B221" s="29">
        <v>973.28499999999997</v>
      </c>
      <c r="C221" s="29"/>
      <c r="D221" s="6" t="s">
        <v>20</v>
      </c>
      <c r="E221" s="6" t="str">
        <f t="shared" si="17"/>
        <v>973.285BHS</v>
      </c>
      <c r="F221" s="6">
        <v>-2</v>
      </c>
      <c r="G221" s="30">
        <v>12</v>
      </c>
      <c r="H221" s="30">
        <f t="shared" si="18"/>
        <v>0.4</v>
      </c>
      <c r="I221" s="30"/>
      <c r="J221" s="30">
        <f t="shared" si="19"/>
        <v>-9.6000000000000014</v>
      </c>
      <c r="K221" s="42" t="s">
        <v>25</v>
      </c>
      <c r="M221" s="38"/>
      <c r="N221" s="38"/>
      <c r="O221" s="38"/>
      <c r="P221" s="38"/>
      <c r="Q221" s="38"/>
      <c r="R221" s="38"/>
      <c r="S221" s="38"/>
      <c r="T221" s="38"/>
      <c r="U221" s="38"/>
    </row>
    <row r="222" spans="1:21" x14ac:dyDescent="0.3">
      <c r="A222" s="6">
        <v>219</v>
      </c>
      <c r="B222" s="29">
        <v>974.02499999999998</v>
      </c>
      <c r="C222" s="29"/>
      <c r="D222" s="6" t="s">
        <v>20</v>
      </c>
      <c r="E222" s="6" t="str">
        <f t="shared" si="17"/>
        <v>974.025BHS</v>
      </c>
      <c r="F222" s="6">
        <v>-2</v>
      </c>
      <c r="G222" s="30">
        <v>20</v>
      </c>
      <c r="H222" s="30">
        <f t="shared" si="18"/>
        <v>0.4</v>
      </c>
      <c r="I222" s="30"/>
      <c r="J222" s="30">
        <f t="shared" si="19"/>
        <v>-16</v>
      </c>
      <c r="K222" s="42" t="s">
        <v>25</v>
      </c>
      <c r="M222" s="38"/>
      <c r="N222" s="38"/>
      <c r="O222" s="38"/>
      <c r="P222" s="38"/>
      <c r="Q222" s="38"/>
      <c r="R222" s="38"/>
      <c r="S222" s="38"/>
      <c r="T222" s="38"/>
      <c r="U222" s="38"/>
    </row>
    <row r="223" spans="1:21" x14ac:dyDescent="0.3">
      <c r="A223" s="6">
        <v>220</v>
      </c>
      <c r="B223" s="29">
        <v>980.495</v>
      </c>
      <c r="C223" s="29"/>
      <c r="D223" s="6" t="s">
        <v>20</v>
      </c>
      <c r="E223" s="6" t="str">
        <f t="shared" si="17"/>
        <v>980.495BHS</v>
      </c>
      <c r="F223" s="6">
        <v>-2</v>
      </c>
      <c r="G223" s="30">
        <v>16</v>
      </c>
      <c r="H223" s="30">
        <f t="shared" si="18"/>
        <v>0.4</v>
      </c>
      <c r="I223" s="30"/>
      <c r="J223" s="30">
        <f t="shared" si="19"/>
        <v>-12.8</v>
      </c>
      <c r="K223" s="42" t="s">
        <v>25</v>
      </c>
      <c r="M223" s="38"/>
      <c r="N223" s="38"/>
      <c r="O223" s="38"/>
      <c r="P223" s="38"/>
      <c r="Q223" s="38"/>
      <c r="R223" s="38"/>
      <c r="S223" s="38"/>
      <c r="T223" s="38"/>
      <c r="U223" s="38"/>
    </row>
    <row r="224" spans="1:21" x14ac:dyDescent="0.3">
      <c r="A224" s="6">
        <v>221</v>
      </c>
      <c r="B224" s="29">
        <v>993.54</v>
      </c>
      <c r="C224" s="29"/>
      <c r="D224" s="6" t="s">
        <v>20</v>
      </c>
      <c r="E224" s="6" t="str">
        <f t="shared" si="17"/>
        <v>993.54BHS</v>
      </c>
      <c r="F224" s="6">
        <v>-2</v>
      </c>
      <c r="G224" s="30">
        <v>16</v>
      </c>
      <c r="H224" s="30">
        <f t="shared" si="18"/>
        <v>0.4</v>
      </c>
      <c r="I224" s="30"/>
      <c r="J224" s="30">
        <f t="shared" si="19"/>
        <v>-12.8</v>
      </c>
      <c r="K224" s="42" t="s">
        <v>25</v>
      </c>
      <c r="M224" s="38"/>
      <c r="N224" s="38"/>
      <c r="O224" s="38"/>
      <c r="P224" s="38"/>
      <c r="Q224" s="38"/>
      <c r="R224" s="38"/>
      <c r="S224" s="38"/>
      <c r="T224" s="38"/>
      <c r="U224" s="38"/>
    </row>
    <row r="225" spans="1:21" x14ac:dyDescent="0.3">
      <c r="A225" s="6">
        <v>222</v>
      </c>
      <c r="B225" s="29">
        <v>1000.605</v>
      </c>
      <c r="C225" s="29"/>
      <c r="D225" s="6" t="s">
        <v>20</v>
      </c>
      <c r="E225" s="6" t="str">
        <f t="shared" si="17"/>
        <v>1000.605BHS</v>
      </c>
      <c r="F225" s="6">
        <v>-2</v>
      </c>
      <c r="G225" s="30">
        <v>16</v>
      </c>
      <c r="H225" s="30">
        <f t="shared" si="18"/>
        <v>0.4</v>
      </c>
      <c r="I225" s="30"/>
      <c r="J225" s="30">
        <f t="shared" si="19"/>
        <v>-12.8</v>
      </c>
      <c r="K225" s="42" t="s">
        <v>25</v>
      </c>
      <c r="M225" s="38"/>
      <c r="N225" s="38"/>
      <c r="O225" s="38"/>
      <c r="P225" s="38"/>
      <c r="Q225" s="38"/>
      <c r="R225" s="38"/>
      <c r="S225" s="38"/>
      <c r="T225" s="38"/>
      <c r="U225" s="38"/>
    </row>
    <row r="226" spans="1:21" x14ac:dyDescent="0.3">
      <c r="A226" s="6">
        <v>223</v>
      </c>
      <c r="B226" s="29">
        <v>1007.825</v>
      </c>
      <c r="C226" s="29"/>
      <c r="D226" s="6" t="s">
        <v>20</v>
      </c>
      <c r="E226" s="6" t="str">
        <f t="shared" si="17"/>
        <v>1007.825BHS</v>
      </c>
      <c r="F226" s="6">
        <v>-2</v>
      </c>
      <c r="G226" s="30">
        <v>12</v>
      </c>
      <c r="H226" s="30">
        <f t="shared" si="18"/>
        <v>0.4</v>
      </c>
      <c r="I226" s="30"/>
      <c r="J226" s="30">
        <f t="shared" si="19"/>
        <v>-9.6000000000000014</v>
      </c>
      <c r="K226" s="42" t="s">
        <v>25</v>
      </c>
      <c r="M226" s="38"/>
      <c r="N226" s="38"/>
      <c r="O226" s="38"/>
      <c r="P226" s="38"/>
      <c r="Q226" s="38"/>
      <c r="R226" s="38"/>
      <c r="S226" s="38"/>
      <c r="T226" s="38"/>
      <c r="U226" s="38"/>
    </row>
    <row r="227" spans="1:21" x14ac:dyDescent="0.3">
      <c r="A227" s="6">
        <v>224</v>
      </c>
      <c r="B227" s="29">
        <v>980.45</v>
      </c>
      <c r="C227" s="29"/>
      <c r="D227" s="6" t="s">
        <v>20</v>
      </c>
      <c r="E227" s="6" t="str">
        <f t="shared" si="17"/>
        <v>980.45BHS</v>
      </c>
      <c r="F227" s="6">
        <v>-2</v>
      </c>
      <c r="G227" s="30">
        <v>1100</v>
      </c>
      <c r="H227" s="30">
        <f t="shared" si="18"/>
        <v>0.4</v>
      </c>
      <c r="I227" s="30"/>
      <c r="J227" s="30">
        <f t="shared" si="19"/>
        <v>-880</v>
      </c>
      <c r="K227" s="42" t="s">
        <v>27</v>
      </c>
      <c r="M227" s="38"/>
      <c r="N227" s="38"/>
      <c r="O227" s="38"/>
      <c r="P227" s="38"/>
      <c r="Q227" s="38"/>
      <c r="R227" s="38"/>
      <c r="S227" s="38"/>
      <c r="T227" s="38"/>
      <c r="U227" s="38"/>
    </row>
    <row r="228" spans="1:21" x14ac:dyDescent="0.3">
      <c r="A228" s="6">
        <v>225</v>
      </c>
      <c r="B228" s="29">
        <v>1001.265</v>
      </c>
      <c r="C228" s="29"/>
      <c r="D228" s="6" t="s">
        <v>20</v>
      </c>
      <c r="E228" s="6" t="str">
        <f t="shared" si="17"/>
        <v>1001.265BHS</v>
      </c>
      <c r="F228" s="6">
        <v>-2</v>
      </c>
      <c r="G228" s="30">
        <v>1100</v>
      </c>
      <c r="H228" s="30">
        <f t="shared" si="18"/>
        <v>0.4</v>
      </c>
      <c r="I228" s="30"/>
      <c r="J228" s="30">
        <f t="shared" si="19"/>
        <v>-880</v>
      </c>
      <c r="K228" s="42" t="s">
        <v>27</v>
      </c>
      <c r="M228" s="38"/>
      <c r="N228" s="38"/>
      <c r="O228" s="38"/>
      <c r="P228" s="38"/>
      <c r="Q228" s="38"/>
      <c r="R228" s="38"/>
      <c r="S228" s="38"/>
      <c r="T228" s="38"/>
      <c r="U228" s="38"/>
    </row>
    <row r="229" spans="1:21" ht="54" customHeight="1" x14ac:dyDescent="0.3">
      <c r="A229" s="6">
        <v>226</v>
      </c>
      <c r="B229" s="29">
        <v>966.96199999999999</v>
      </c>
      <c r="C229" s="29">
        <v>967.8</v>
      </c>
      <c r="D229" s="6" t="s">
        <v>29</v>
      </c>
      <c r="E229" s="6" t="str">
        <f t="shared" si="17"/>
        <v>966.962967.8LHS</v>
      </c>
      <c r="F229" s="6">
        <v>2</v>
      </c>
      <c r="G229" s="30">
        <f>(C229-B229)*1000</f>
        <v>837.99999999996544</v>
      </c>
      <c r="H229" s="30">
        <v>1.2</v>
      </c>
      <c r="I229" s="30"/>
      <c r="J229" s="30">
        <f t="shared" si="19"/>
        <v>2011.1999999999171</v>
      </c>
      <c r="K229" s="42" t="s">
        <v>40</v>
      </c>
      <c r="M229" s="38"/>
      <c r="N229" s="38"/>
      <c r="O229" s="38"/>
      <c r="P229" s="38"/>
      <c r="Q229" s="38"/>
      <c r="R229" s="38"/>
      <c r="S229" s="38"/>
      <c r="T229" s="38"/>
      <c r="U229" s="38"/>
    </row>
    <row r="230" spans="1:21" ht="54" customHeight="1" x14ac:dyDescent="0.3">
      <c r="A230" s="6">
        <v>227</v>
      </c>
      <c r="B230" s="29">
        <v>968.00099999999998</v>
      </c>
      <c r="C230" s="29">
        <v>969</v>
      </c>
      <c r="D230" s="6" t="s">
        <v>29</v>
      </c>
      <c r="E230" s="6" t="str">
        <f t="shared" si="17"/>
        <v>968.001969LHS</v>
      </c>
      <c r="F230" s="6">
        <v>2</v>
      </c>
      <c r="G230" s="30">
        <f t="shared" ref="G230:G247" si="20">(C230-B230)*1000</f>
        <v>999.00000000002365</v>
      </c>
      <c r="H230" s="30">
        <v>1.2</v>
      </c>
      <c r="I230" s="30"/>
      <c r="J230" s="30">
        <f t="shared" si="19"/>
        <v>2397.6000000000568</v>
      </c>
      <c r="K230" s="42" t="s">
        <v>40</v>
      </c>
      <c r="M230" s="38"/>
      <c r="N230" s="38"/>
      <c r="O230" s="38"/>
      <c r="P230" s="38"/>
      <c r="Q230" s="38"/>
      <c r="R230" s="38"/>
      <c r="S230" s="38"/>
      <c r="T230" s="38"/>
      <c r="U230" s="38"/>
    </row>
    <row r="231" spans="1:21" ht="54" customHeight="1" x14ac:dyDescent="0.3">
      <c r="A231" s="6">
        <v>228</v>
      </c>
      <c r="B231" s="29">
        <v>977.04200000000003</v>
      </c>
      <c r="C231" s="29">
        <v>978.62</v>
      </c>
      <c r="D231" s="6" t="s">
        <v>29</v>
      </c>
      <c r="E231" s="6" t="str">
        <f t="shared" si="17"/>
        <v>977.042978.62LHS</v>
      </c>
      <c r="F231" s="6">
        <v>2</v>
      </c>
      <c r="G231" s="30">
        <f t="shared" si="20"/>
        <v>1577.9999999999745</v>
      </c>
      <c r="H231" s="30">
        <v>1.2</v>
      </c>
      <c r="I231" s="30"/>
      <c r="J231" s="30">
        <f t="shared" si="19"/>
        <v>3787.1999999999389</v>
      </c>
      <c r="K231" s="42" t="s">
        <v>40</v>
      </c>
      <c r="M231" s="38"/>
      <c r="N231" s="38"/>
      <c r="O231" s="38"/>
      <c r="P231" s="38"/>
      <c r="Q231" s="38"/>
      <c r="R231" s="38"/>
      <c r="S231" s="38"/>
      <c r="T231" s="38"/>
      <c r="U231" s="38"/>
    </row>
    <row r="232" spans="1:21" ht="54" customHeight="1" x14ac:dyDescent="0.3">
      <c r="A232" s="6">
        <v>229</v>
      </c>
      <c r="B232" s="29">
        <v>991.50599999999997</v>
      </c>
      <c r="C232" s="29">
        <v>992.55</v>
      </c>
      <c r="D232" s="6" t="s">
        <v>29</v>
      </c>
      <c r="E232" s="6" t="str">
        <f t="shared" si="17"/>
        <v>991.506992.55LHS</v>
      </c>
      <c r="F232" s="6">
        <v>2</v>
      </c>
      <c r="G232" s="30">
        <f t="shared" si="20"/>
        <v>1043.9999999999827</v>
      </c>
      <c r="H232" s="30">
        <v>1.2</v>
      </c>
      <c r="I232" s="30"/>
      <c r="J232" s="30">
        <f t="shared" si="19"/>
        <v>2505.5999999999585</v>
      </c>
      <c r="K232" s="42" t="s">
        <v>40</v>
      </c>
      <c r="M232" s="38"/>
      <c r="N232" s="38"/>
      <c r="O232" s="38"/>
      <c r="P232" s="38"/>
      <c r="Q232" s="38"/>
      <c r="R232" s="38"/>
      <c r="S232" s="38"/>
      <c r="T232" s="38"/>
      <c r="U232" s="38"/>
    </row>
    <row r="233" spans="1:21" ht="54" customHeight="1" x14ac:dyDescent="0.3">
      <c r="A233" s="6">
        <v>230</v>
      </c>
      <c r="B233" s="29">
        <v>1001.184</v>
      </c>
      <c r="C233" s="29">
        <v>1001.984</v>
      </c>
      <c r="D233" s="6" t="s">
        <v>29</v>
      </c>
      <c r="E233" s="6" t="str">
        <f t="shared" si="17"/>
        <v>1001.1841001.984LHS</v>
      </c>
      <c r="F233" s="6">
        <v>2</v>
      </c>
      <c r="G233" s="30">
        <f t="shared" si="20"/>
        <v>800.00000000006821</v>
      </c>
      <c r="H233" s="30">
        <v>1.2</v>
      </c>
      <c r="I233" s="30"/>
      <c r="J233" s="30">
        <f t="shared" si="19"/>
        <v>1920.0000000001637</v>
      </c>
      <c r="K233" s="42" t="s">
        <v>40</v>
      </c>
      <c r="M233" s="38"/>
      <c r="N233" s="38"/>
      <c r="O233" s="38"/>
      <c r="P233" s="38"/>
      <c r="Q233" s="38"/>
      <c r="R233" s="38"/>
      <c r="S233" s="38"/>
      <c r="T233" s="38"/>
      <c r="U233" s="38"/>
    </row>
    <row r="234" spans="1:21" ht="54" customHeight="1" x14ac:dyDescent="0.3">
      <c r="A234" s="6">
        <v>231</v>
      </c>
      <c r="B234" s="29">
        <v>1007.958</v>
      </c>
      <c r="C234" s="29">
        <v>1009.149</v>
      </c>
      <c r="D234" s="6" t="s">
        <v>29</v>
      </c>
      <c r="E234" s="6" t="str">
        <f t="shared" si="17"/>
        <v>1007.9581009.149LHS</v>
      </c>
      <c r="F234" s="6">
        <v>2</v>
      </c>
      <c r="G234" s="30">
        <f t="shared" si="20"/>
        <v>1191.0000000000309</v>
      </c>
      <c r="H234" s="30">
        <v>1.2</v>
      </c>
      <c r="I234" s="30"/>
      <c r="J234" s="30">
        <f t="shared" si="19"/>
        <v>2858.4000000000742</v>
      </c>
      <c r="K234" s="42" t="s">
        <v>40</v>
      </c>
      <c r="M234" s="38"/>
      <c r="N234" s="38"/>
      <c r="O234" s="38"/>
      <c r="P234" s="38"/>
      <c r="Q234" s="38"/>
      <c r="R234" s="38"/>
      <c r="S234" s="38"/>
      <c r="T234" s="38"/>
      <c r="U234" s="38"/>
    </row>
    <row r="235" spans="1:21" ht="54" customHeight="1" x14ac:dyDescent="0.3">
      <c r="A235" s="6">
        <v>232</v>
      </c>
      <c r="B235" s="29">
        <v>969.10799999999995</v>
      </c>
      <c r="C235" s="29">
        <v>969.69799999999998</v>
      </c>
      <c r="D235" s="6" t="s">
        <v>31</v>
      </c>
      <c r="E235" s="6" t="str">
        <f t="shared" si="17"/>
        <v>969.108969.698RHS</v>
      </c>
      <c r="F235" s="6">
        <v>2</v>
      </c>
      <c r="G235" s="30">
        <f t="shared" si="20"/>
        <v>590.00000000003183</v>
      </c>
      <c r="H235" s="30">
        <v>1.2</v>
      </c>
      <c r="I235" s="30"/>
      <c r="J235" s="30">
        <f t="shared" si="19"/>
        <v>1416.0000000000764</v>
      </c>
      <c r="K235" s="42" t="s">
        <v>40</v>
      </c>
      <c r="M235" s="38"/>
      <c r="N235" s="38"/>
      <c r="O235" s="38"/>
      <c r="P235" s="38"/>
      <c r="Q235" s="38"/>
      <c r="R235" s="38"/>
      <c r="S235" s="38"/>
      <c r="T235" s="38"/>
      <c r="U235" s="38"/>
    </row>
    <row r="236" spans="1:21" ht="54" customHeight="1" x14ac:dyDescent="0.3">
      <c r="A236" s="6">
        <v>233</v>
      </c>
      <c r="B236" s="29">
        <v>976.529</v>
      </c>
      <c r="C236" s="29">
        <v>978.53800000000001</v>
      </c>
      <c r="D236" s="6" t="s">
        <v>31</v>
      </c>
      <c r="E236" s="6" t="str">
        <f t="shared" si="17"/>
        <v>976.529978.538RHS</v>
      </c>
      <c r="F236" s="6">
        <v>2</v>
      </c>
      <c r="G236" s="30">
        <f t="shared" si="20"/>
        <v>2009.0000000000146</v>
      </c>
      <c r="H236" s="30">
        <v>1.2</v>
      </c>
      <c r="I236" s="30"/>
      <c r="J236" s="30">
        <f t="shared" si="19"/>
        <v>4821.6000000000349</v>
      </c>
      <c r="K236" s="42" t="s">
        <v>40</v>
      </c>
      <c r="M236" s="38"/>
      <c r="N236" s="38"/>
      <c r="O236" s="38"/>
      <c r="P236" s="38"/>
      <c r="Q236" s="38"/>
      <c r="R236" s="38"/>
      <c r="S236" s="38"/>
      <c r="T236" s="38"/>
      <c r="U236" s="38"/>
    </row>
    <row r="237" spans="1:21" ht="54" customHeight="1" x14ac:dyDescent="0.3">
      <c r="A237" s="6">
        <v>234</v>
      </c>
      <c r="B237" s="29">
        <v>980.8</v>
      </c>
      <c r="C237" s="29">
        <v>981.70699999999999</v>
      </c>
      <c r="D237" s="6" t="s">
        <v>31</v>
      </c>
      <c r="E237" s="6" t="str">
        <f t="shared" si="17"/>
        <v>980.8981.707RHS</v>
      </c>
      <c r="F237" s="6">
        <v>2</v>
      </c>
      <c r="G237" s="30">
        <f t="shared" si="20"/>
        <v>907.00000000003911</v>
      </c>
      <c r="H237" s="30">
        <v>1.2</v>
      </c>
      <c r="I237" s="30"/>
      <c r="J237" s="30">
        <f t="shared" si="19"/>
        <v>2176.8000000000939</v>
      </c>
      <c r="K237" s="42" t="s">
        <v>40</v>
      </c>
      <c r="M237" s="38"/>
      <c r="N237" s="38"/>
      <c r="O237" s="38"/>
      <c r="P237" s="38"/>
      <c r="Q237" s="38"/>
      <c r="R237" s="38"/>
      <c r="S237" s="38"/>
      <c r="T237" s="38"/>
      <c r="U237" s="38"/>
    </row>
    <row r="238" spans="1:21" ht="54" customHeight="1" x14ac:dyDescent="0.3">
      <c r="A238" s="6">
        <v>235</v>
      </c>
      <c r="B238" s="29">
        <v>991.93</v>
      </c>
      <c r="C238" s="29">
        <v>992.48299999999995</v>
      </c>
      <c r="D238" s="6" t="s">
        <v>31</v>
      </c>
      <c r="E238" s="6" t="str">
        <f t="shared" si="17"/>
        <v>991.93992.483RHS</v>
      </c>
      <c r="F238" s="6">
        <v>2</v>
      </c>
      <c r="G238" s="30">
        <f t="shared" si="20"/>
        <v>552.99999999999727</v>
      </c>
      <c r="H238" s="30">
        <v>1.2</v>
      </c>
      <c r="I238" s="30"/>
      <c r="J238" s="30">
        <f t="shared" si="19"/>
        <v>1327.1999999999935</v>
      </c>
      <c r="K238" s="42" t="s">
        <v>40</v>
      </c>
      <c r="M238" s="38"/>
      <c r="N238" s="38"/>
      <c r="O238" s="38"/>
      <c r="P238" s="38"/>
      <c r="Q238" s="38"/>
      <c r="R238" s="38"/>
      <c r="S238" s="38"/>
      <c r="T238" s="38"/>
      <c r="U238" s="38"/>
    </row>
    <row r="239" spans="1:21" ht="54" customHeight="1" x14ac:dyDescent="0.3">
      <c r="A239" s="6">
        <v>236</v>
      </c>
      <c r="B239" s="29">
        <v>1001.08</v>
      </c>
      <c r="C239" s="29">
        <v>1001.785</v>
      </c>
      <c r="D239" s="6" t="s">
        <v>31</v>
      </c>
      <c r="E239" s="6" t="str">
        <f t="shared" si="17"/>
        <v>1001.081001.785RHS</v>
      </c>
      <c r="F239" s="6">
        <v>2</v>
      </c>
      <c r="G239" s="30">
        <f t="shared" si="20"/>
        <v>704.99999999992724</v>
      </c>
      <c r="H239" s="30">
        <v>1.2</v>
      </c>
      <c r="I239" s="30"/>
      <c r="J239" s="30">
        <f t="shared" si="19"/>
        <v>1691.9999999998254</v>
      </c>
      <c r="K239" s="42" t="s">
        <v>40</v>
      </c>
      <c r="M239" s="38"/>
      <c r="N239" s="38"/>
      <c r="O239" s="38"/>
      <c r="P239" s="38"/>
      <c r="Q239" s="38"/>
      <c r="R239" s="38"/>
      <c r="S239" s="38"/>
      <c r="T239" s="38"/>
      <c r="U239" s="38"/>
    </row>
    <row r="240" spans="1:21" ht="54" customHeight="1" x14ac:dyDescent="0.3">
      <c r="A240" s="6">
        <v>237</v>
      </c>
      <c r="B240" s="29">
        <v>1008.12</v>
      </c>
      <c r="C240" s="29">
        <v>1009.115</v>
      </c>
      <c r="D240" s="6" t="s">
        <v>31</v>
      </c>
      <c r="E240" s="6" t="str">
        <f t="shared" si="17"/>
        <v>1008.121009.115RHS</v>
      </c>
      <c r="F240" s="6">
        <v>2</v>
      </c>
      <c r="G240" s="30">
        <f t="shared" si="20"/>
        <v>995.00000000000455</v>
      </c>
      <c r="H240" s="30">
        <v>1.2</v>
      </c>
      <c r="I240" s="30"/>
      <c r="J240" s="30">
        <f t="shared" si="19"/>
        <v>2388.0000000000109</v>
      </c>
      <c r="K240" s="42" t="s">
        <v>40</v>
      </c>
      <c r="M240" s="38"/>
      <c r="N240" s="38"/>
      <c r="O240" s="38"/>
      <c r="P240" s="38"/>
      <c r="Q240" s="38"/>
      <c r="R240" s="38"/>
      <c r="S240" s="38"/>
      <c r="T240" s="38"/>
      <c r="U240" s="38"/>
    </row>
    <row r="241" spans="1:21" ht="39.950000000000003" customHeight="1" x14ac:dyDescent="0.3">
      <c r="A241" s="6">
        <v>238</v>
      </c>
      <c r="B241" s="29">
        <v>980.4</v>
      </c>
      <c r="C241" s="29">
        <v>980.45</v>
      </c>
      <c r="D241" s="6" t="s">
        <v>29</v>
      </c>
      <c r="E241" s="6" t="str">
        <f t="shared" si="17"/>
        <v>980.4980.45LHS</v>
      </c>
      <c r="F241" s="6">
        <v>2</v>
      </c>
      <c r="G241" s="30">
        <f t="shared" si="20"/>
        <v>50.000000000068212</v>
      </c>
      <c r="H241" s="30">
        <f t="shared" ref="H241:H264" si="21">0.25+0.15</f>
        <v>0.4</v>
      </c>
      <c r="I241" s="30"/>
      <c r="J241" s="30">
        <f t="shared" si="19"/>
        <v>40.00000000005457</v>
      </c>
      <c r="K241" s="42" t="s">
        <v>41</v>
      </c>
      <c r="M241" s="38"/>
      <c r="N241" s="38"/>
      <c r="O241" s="38"/>
      <c r="P241" s="38"/>
      <c r="Q241" s="38"/>
      <c r="R241" s="38"/>
      <c r="S241" s="38"/>
      <c r="T241" s="38"/>
      <c r="U241" s="38"/>
    </row>
    <row r="242" spans="1:21" ht="39.950000000000003" customHeight="1" x14ac:dyDescent="0.3">
      <c r="A242" s="6">
        <v>239</v>
      </c>
      <c r="B242" s="29">
        <v>981.27</v>
      </c>
      <c r="C242" s="29">
        <v>981.32</v>
      </c>
      <c r="D242" s="6" t="s">
        <v>29</v>
      </c>
      <c r="E242" s="6" t="str">
        <f t="shared" si="17"/>
        <v>981.27981.32LHS</v>
      </c>
      <c r="F242" s="6">
        <v>2</v>
      </c>
      <c r="G242" s="30">
        <f t="shared" si="20"/>
        <v>50.000000000068212</v>
      </c>
      <c r="H242" s="30">
        <f t="shared" si="21"/>
        <v>0.4</v>
      </c>
      <c r="I242" s="30"/>
      <c r="J242" s="30">
        <f t="shared" si="19"/>
        <v>40.00000000005457</v>
      </c>
      <c r="K242" s="42" t="s">
        <v>41</v>
      </c>
      <c r="M242" s="38"/>
      <c r="N242" s="38"/>
      <c r="O242" s="38"/>
      <c r="P242" s="38"/>
      <c r="Q242" s="38"/>
      <c r="R242" s="38"/>
      <c r="S242" s="38"/>
      <c r="T242" s="38"/>
      <c r="U242" s="38"/>
    </row>
    <row r="243" spans="1:21" ht="39.950000000000003" customHeight="1" x14ac:dyDescent="0.3">
      <c r="A243" s="6">
        <v>240</v>
      </c>
      <c r="B243" s="29">
        <v>1008.55</v>
      </c>
      <c r="C243" s="29">
        <v>1009</v>
      </c>
      <c r="D243" s="6" t="s">
        <v>29</v>
      </c>
      <c r="E243" s="6" t="str">
        <f t="shared" si="17"/>
        <v>1008.551009LHS</v>
      </c>
      <c r="F243" s="6">
        <v>2</v>
      </c>
      <c r="G243" s="30">
        <f t="shared" si="20"/>
        <v>450.00000000004547</v>
      </c>
      <c r="H243" s="30">
        <f t="shared" si="21"/>
        <v>0.4</v>
      </c>
      <c r="I243" s="30"/>
      <c r="J243" s="30">
        <f t="shared" si="19"/>
        <v>360.00000000003638</v>
      </c>
      <c r="K243" s="42" t="s">
        <v>41</v>
      </c>
      <c r="M243" s="38"/>
      <c r="N243" s="38"/>
      <c r="O243" s="38"/>
      <c r="P243" s="38"/>
      <c r="Q243" s="38"/>
      <c r="R243" s="38"/>
      <c r="S243" s="38"/>
      <c r="T243" s="38"/>
      <c r="U243" s="38"/>
    </row>
    <row r="244" spans="1:21" ht="39.950000000000003" customHeight="1" x14ac:dyDescent="0.3">
      <c r="A244" s="6">
        <v>241</v>
      </c>
      <c r="B244" s="29">
        <v>980.4</v>
      </c>
      <c r="C244" s="29">
        <v>980.45</v>
      </c>
      <c r="D244" s="6" t="s">
        <v>31</v>
      </c>
      <c r="E244" s="6" t="str">
        <f t="shared" si="17"/>
        <v>980.4980.45RHS</v>
      </c>
      <c r="F244" s="6">
        <v>2</v>
      </c>
      <c r="G244" s="30">
        <f t="shared" si="20"/>
        <v>50.000000000068212</v>
      </c>
      <c r="H244" s="30">
        <f t="shared" si="21"/>
        <v>0.4</v>
      </c>
      <c r="I244" s="30"/>
      <c r="J244" s="30">
        <f t="shared" si="19"/>
        <v>40.00000000005457</v>
      </c>
      <c r="K244" s="42" t="s">
        <v>41</v>
      </c>
      <c r="M244" s="38"/>
      <c r="N244" s="38"/>
      <c r="O244" s="38"/>
      <c r="P244" s="38"/>
      <c r="Q244" s="38"/>
      <c r="R244" s="38"/>
      <c r="S244" s="38"/>
      <c r="T244" s="38"/>
      <c r="U244" s="38"/>
    </row>
    <row r="245" spans="1:21" ht="39.950000000000003" customHeight="1" x14ac:dyDescent="0.3">
      <c r="A245" s="6">
        <v>242</v>
      </c>
      <c r="B245" s="29">
        <v>981.27</v>
      </c>
      <c r="C245" s="29">
        <v>981.32</v>
      </c>
      <c r="D245" s="6" t="s">
        <v>31</v>
      </c>
      <c r="E245" s="6" t="str">
        <f t="shared" si="17"/>
        <v>981.27981.32RHS</v>
      </c>
      <c r="F245" s="6">
        <v>2</v>
      </c>
      <c r="G245" s="30">
        <f t="shared" si="20"/>
        <v>50.000000000068212</v>
      </c>
      <c r="H245" s="30">
        <f t="shared" si="21"/>
        <v>0.4</v>
      </c>
      <c r="I245" s="30"/>
      <c r="J245" s="30">
        <f t="shared" si="19"/>
        <v>40.00000000005457</v>
      </c>
      <c r="K245" s="42" t="s">
        <v>41</v>
      </c>
      <c r="M245" s="38"/>
      <c r="N245" s="38"/>
      <c r="O245" s="38"/>
      <c r="P245" s="38"/>
      <c r="Q245" s="38"/>
      <c r="R245" s="38"/>
      <c r="S245" s="38"/>
      <c r="T245" s="38"/>
      <c r="U245" s="38"/>
    </row>
    <row r="246" spans="1:21" ht="39.950000000000003" customHeight="1" x14ac:dyDescent="0.3">
      <c r="A246" s="6">
        <v>243</v>
      </c>
      <c r="B246" s="29">
        <v>981.4</v>
      </c>
      <c r="C246" s="29">
        <v>981.5</v>
      </c>
      <c r="D246" s="6" t="s">
        <v>31</v>
      </c>
      <c r="E246" s="6" t="str">
        <f t="shared" si="17"/>
        <v>981.4981.5RHS</v>
      </c>
      <c r="F246" s="6">
        <v>2</v>
      </c>
      <c r="G246" s="30">
        <f t="shared" si="20"/>
        <v>100.00000000002274</v>
      </c>
      <c r="H246" s="30">
        <f t="shared" si="21"/>
        <v>0.4</v>
      </c>
      <c r="I246" s="30"/>
      <c r="J246" s="30">
        <f t="shared" si="19"/>
        <v>80.00000000001819</v>
      </c>
      <c r="K246" s="42" t="s">
        <v>41</v>
      </c>
      <c r="M246" s="38"/>
      <c r="N246" s="38"/>
      <c r="O246" s="38"/>
      <c r="P246" s="38"/>
      <c r="Q246" s="38"/>
      <c r="R246" s="38"/>
      <c r="S246" s="38"/>
      <c r="T246" s="38"/>
      <c r="U246" s="38"/>
    </row>
    <row r="247" spans="1:21" ht="39.950000000000003" customHeight="1" x14ac:dyDescent="0.3">
      <c r="A247" s="6">
        <v>244</v>
      </c>
      <c r="B247" s="29">
        <v>1008.55</v>
      </c>
      <c r="C247" s="29">
        <v>1009</v>
      </c>
      <c r="D247" s="6" t="s">
        <v>31</v>
      </c>
      <c r="E247" s="6" t="str">
        <f t="shared" si="17"/>
        <v>1008.551009RHS</v>
      </c>
      <c r="F247" s="6">
        <v>2</v>
      </c>
      <c r="G247" s="30">
        <f t="shared" si="20"/>
        <v>450.00000000004547</v>
      </c>
      <c r="H247" s="30">
        <f t="shared" si="21"/>
        <v>0.4</v>
      </c>
      <c r="I247" s="30"/>
      <c r="J247" s="30">
        <f t="shared" si="19"/>
        <v>360.00000000003638</v>
      </c>
      <c r="K247" s="42" t="s">
        <v>41</v>
      </c>
      <c r="M247" s="38"/>
      <c r="N247" s="38"/>
      <c r="O247" s="38"/>
      <c r="P247" s="38"/>
      <c r="Q247" s="38"/>
      <c r="R247" s="38"/>
      <c r="S247" s="38"/>
      <c r="T247" s="38"/>
      <c r="U247" s="38"/>
    </row>
    <row r="248" spans="1:21" x14ac:dyDescent="0.3">
      <c r="A248" s="6">
        <v>245</v>
      </c>
      <c r="B248" s="29">
        <v>966.46</v>
      </c>
      <c r="C248" s="29"/>
      <c r="D248" s="6" t="s">
        <v>29</v>
      </c>
      <c r="E248" s="6" t="str">
        <f t="shared" si="17"/>
        <v>966.46LHS</v>
      </c>
      <c r="F248" s="6">
        <v>1</v>
      </c>
      <c r="G248" s="30">
        <f>90*2</f>
        <v>180</v>
      </c>
      <c r="H248" s="30">
        <f t="shared" si="21"/>
        <v>0.4</v>
      </c>
      <c r="I248" s="30"/>
      <c r="J248" s="30">
        <f t="shared" si="19"/>
        <v>72</v>
      </c>
      <c r="K248" s="42" t="s">
        <v>32</v>
      </c>
      <c r="M248" s="38"/>
      <c r="N248" s="38"/>
      <c r="O248" s="38"/>
      <c r="P248" s="38"/>
      <c r="Q248" s="38"/>
      <c r="R248" s="38"/>
      <c r="S248" s="38"/>
      <c r="T248" s="38"/>
      <c r="U248" s="38"/>
    </row>
    <row r="249" spans="1:21" x14ac:dyDescent="0.3">
      <c r="A249" s="6">
        <v>246</v>
      </c>
      <c r="B249" s="29">
        <v>968.44</v>
      </c>
      <c r="C249" s="29"/>
      <c r="D249" s="6" t="s">
        <v>31</v>
      </c>
      <c r="E249" s="6" t="str">
        <f t="shared" si="17"/>
        <v>968.44RHS</v>
      </c>
      <c r="F249" s="6">
        <v>1</v>
      </c>
      <c r="G249" s="30">
        <f t="shared" ref="G249:G263" si="22">90*2</f>
        <v>180</v>
      </c>
      <c r="H249" s="30">
        <f t="shared" si="21"/>
        <v>0.4</v>
      </c>
      <c r="I249" s="30"/>
      <c r="J249" s="30">
        <f t="shared" si="19"/>
        <v>72</v>
      </c>
      <c r="K249" s="42" t="s">
        <v>32</v>
      </c>
      <c r="M249" s="38"/>
      <c r="N249" s="38"/>
      <c r="O249" s="38"/>
      <c r="P249" s="38"/>
      <c r="Q249" s="38"/>
      <c r="R249" s="38"/>
      <c r="S249" s="38"/>
      <c r="T249" s="38"/>
      <c r="U249" s="38"/>
    </row>
    <row r="250" spans="1:21" ht="25.05" customHeight="1" x14ac:dyDescent="0.3">
      <c r="A250" s="6">
        <v>247</v>
      </c>
      <c r="B250" s="29">
        <v>969.49</v>
      </c>
      <c r="C250" s="29"/>
      <c r="D250" s="6" t="s">
        <v>29</v>
      </c>
      <c r="E250" s="6" t="str">
        <f t="shared" si="17"/>
        <v>969.49LHS</v>
      </c>
      <c r="F250" s="6">
        <v>1</v>
      </c>
      <c r="G250" s="30">
        <f t="shared" si="22"/>
        <v>180</v>
      </c>
      <c r="H250" s="30">
        <f t="shared" si="21"/>
        <v>0.4</v>
      </c>
      <c r="I250" s="30"/>
      <c r="J250" s="30">
        <f t="shared" si="19"/>
        <v>72</v>
      </c>
      <c r="K250" s="42" t="s">
        <v>42</v>
      </c>
      <c r="M250" s="38"/>
      <c r="N250" s="38"/>
      <c r="O250" s="38"/>
      <c r="P250" s="38"/>
      <c r="Q250" s="38"/>
      <c r="R250" s="38"/>
      <c r="S250" s="38"/>
      <c r="T250" s="38"/>
      <c r="U250" s="38"/>
    </row>
    <row r="251" spans="1:21" ht="25.05" customHeight="1" x14ac:dyDescent="0.3">
      <c r="A251" s="6">
        <v>248</v>
      </c>
      <c r="B251" s="29">
        <v>969.59</v>
      </c>
      <c r="C251" s="29"/>
      <c r="D251" s="6" t="s">
        <v>31</v>
      </c>
      <c r="E251" s="6" t="str">
        <f t="shared" si="17"/>
        <v>969.59RHS</v>
      </c>
      <c r="F251" s="6">
        <v>1</v>
      </c>
      <c r="G251" s="30">
        <f t="shared" si="22"/>
        <v>180</v>
      </c>
      <c r="H251" s="30">
        <f t="shared" si="21"/>
        <v>0.4</v>
      </c>
      <c r="I251" s="30"/>
      <c r="J251" s="30">
        <f t="shared" si="19"/>
        <v>72</v>
      </c>
      <c r="K251" s="42" t="s">
        <v>42</v>
      </c>
      <c r="M251" s="38"/>
      <c r="N251" s="38"/>
      <c r="O251" s="38"/>
      <c r="P251" s="38"/>
      <c r="Q251" s="38"/>
      <c r="R251" s="38"/>
      <c r="S251" s="38"/>
      <c r="T251" s="38"/>
      <c r="U251" s="38"/>
    </row>
    <row r="252" spans="1:21" ht="25.05" customHeight="1" x14ac:dyDescent="0.3">
      <c r="A252" s="6">
        <v>249</v>
      </c>
      <c r="B252" s="29">
        <v>980.71</v>
      </c>
      <c r="C252" s="29"/>
      <c r="D252" s="6" t="s">
        <v>31</v>
      </c>
      <c r="E252" s="6" t="str">
        <f t="shared" si="17"/>
        <v>980.71RHS</v>
      </c>
      <c r="F252" s="6">
        <v>1</v>
      </c>
      <c r="G252" s="30">
        <f t="shared" si="22"/>
        <v>180</v>
      </c>
      <c r="H252" s="30">
        <f t="shared" si="21"/>
        <v>0.4</v>
      </c>
      <c r="I252" s="30"/>
      <c r="J252" s="30">
        <f t="shared" si="19"/>
        <v>72</v>
      </c>
      <c r="K252" s="42" t="s">
        <v>42</v>
      </c>
      <c r="M252" s="38"/>
      <c r="N252" s="38"/>
      <c r="O252" s="38"/>
      <c r="P252" s="38"/>
      <c r="Q252" s="38"/>
      <c r="R252" s="38"/>
      <c r="S252" s="38"/>
      <c r="T252" s="38"/>
      <c r="U252" s="38"/>
    </row>
    <row r="253" spans="1:21" ht="25.05" customHeight="1" x14ac:dyDescent="0.3">
      <c r="A253" s="6">
        <v>250</v>
      </c>
      <c r="B253" s="29">
        <v>980.75</v>
      </c>
      <c r="C253" s="29"/>
      <c r="D253" s="6" t="s">
        <v>29</v>
      </c>
      <c r="E253" s="6" t="str">
        <f t="shared" si="17"/>
        <v>980.75LHS</v>
      </c>
      <c r="F253" s="6">
        <v>1</v>
      </c>
      <c r="G253" s="30">
        <f t="shared" si="22"/>
        <v>180</v>
      </c>
      <c r="H253" s="30">
        <f t="shared" si="21"/>
        <v>0.4</v>
      </c>
      <c r="I253" s="30"/>
      <c r="J253" s="30">
        <f t="shared" si="19"/>
        <v>72</v>
      </c>
      <c r="K253" s="42" t="s">
        <v>42</v>
      </c>
      <c r="M253" s="38"/>
      <c r="N253" s="38"/>
      <c r="O253" s="38"/>
      <c r="P253" s="38"/>
      <c r="Q253" s="38"/>
      <c r="R253" s="38"/>
      <c r="S253" s="38"/>
      <c r="T253" s="38"/>
      <c r="U253" s="38"/>
    </row>
    <row r="254" spans="1:21" x14ac:dyDescent="0.3">
      <c r="A254" s="6">
        <v>251</v>
      </c>
      <c r="B254" s="29">
        <v>985.53</v>
      </c>
      <c r="C254" s="29"/>
      <c r="D254" s="6" t="s">
        <v>29</v>
      </c>
      <c r="E254" s="6" t="str">
        <f t="shared" si="17"/>
        <v>985.53LHS</v>
      </c>
      <c r="F254" s="6">
        <v>1</v>
      </c>
      <c r="G254" s="30">
        <f t="shared" si="22"/>
        <v>180</v>
      </c>
      <c r="H254" s="30">
        <f t="shared" si="21"/>
        <v>0.4</v>
      </c>
      <c r="I254" s="30"/>
      <c r="J254" s="30">
        <f t="shared" si="19"/>
        <v>72</v>
      </c>
      <c r="K254" s="42" t="s">
        <v>43</v>
      </c>
      <c r="M254" s="38"/>
      <c r="N254" s="38"/>
      <c r="O254" s="38"/>
      <c r="P254" s="38"/>
      <c r="Q254" s="38"/>
      <c r="R254" s="38"/>
      <c r="S254" s="38"/>
      <c r="T254" s="38"/>
      <c r="U254" s="38"/>
    </row>
    <row r="255" spans="1:21" x14ac:dyDescent="0.3">
      <c r="A255" s="6">
        <v>252</v>
      </c>
      <c r="B255" s="29">
        <v>986.07</v>
      </c>
      <c r="C255" s="29"/>
      <c r="D255" s="6" t="s">
        <v>29</v>
      </c>
      <c r="E255" s="6" t="str">
        <f t="shared" si="17"/>
        <v>986.07LHS</v>
      </c>
      <c r="F255" s="6">
        <v>1</v>
      </c>
      <c r="G255" s="30">
        <f t="shared" si="22"/>
        <v>180</v>
      </c>
      <c r="H255" s="30">
        <f t="shared" si="21"/>
        <v>0.4</v>
      </c>
      <c r="I255" s="30"/>
      <c r="J255" s="30">
        <f t="shared" si="19"/>
        <v>72</v>
      </c>
      <c r="K255" s="42" t="s">
        <v>43</v>
      </c>
      <c r="M255" s="38"/>
      <c r="N255" s="38"/>
      <c r="O255" s="38"/>
      <c r="P255" s="38"/>
      <c r="Q255" s="38"/>
      <c r="R255" s="38"/>
      <c r="S255" s="38"/>
      <c r="T255" s="38"/>
      <c r="U255" s="38"/>
    </row>
    <row r="256" spans="1:21" x14ac:dyDescent="0.3">
      <c r="A256" s="6">
        <v>253</v>
      </c>
      <c r="B256" s="29">
        <v>990.43</v>
      </c>
      <c r="C256" s="29"/>
      <c r="D256" s="6" t="s">
        <v>31</v>
      </c>
      <c r="E256" s="6" t="str">
        <f t="shared" si="17"/>
        <v>990.43RHS</v>
      </c>
      <c r="F256" s="6">
        <v>1</v>
      </c>
      <c r="G256" s="30">
        <f t="shared" si="22"/>
        <v>180</v>
      </c>
      <c r="H256" s="30">
        <f t="shared" si="21"/>
        <v>0.4</v>
      </c>
      <c r="I256" s="30"/>
      <c r="J256" s="30">
        <f t="shared" si="19"/>
        <v>72</v>
      </c>
      <c r="K256" s="42" t="s">
        <v>43</v>
      </c>
      <c r="M256" s="38"/>
      <c r="N256" s="38"/>
      <c r="O256" s="38"/>
      <c r="P256" s="38"/>
      <c r="Q256" s="38"/>
      <c r="R256" s="38"/>
      <c r="S256" s="38"/>
      <c r="T256" s="38"/>
      <c r="U256" s="38"/>
    </row>
    <row r="257" spans="1:21" x14ac:dyDescent="0.3">
      <c r="A257" s="6">
        <v>254</v>
      </c>
      <c r="B257" s="29">
        <v>990.84</v>
      </c>
      <c r="C257" s="29"/>
      <c r="D257" s="6" t="s">
        <v>31</v>
      </c>
      <c r="E257" s="6" t="str">
        <f t="shared" si="17"/>
        <v>990.84RHS</v>
      </c>
      <c r="F257" s="6">
        <v>1</v>
      </c>
      <c r="G257" s="30">
        <f t="shared" si="22"/>
        <v>180</v>
      </c>
      <c r="H257" s="30">
        <f t="shared" si="21"/>
        <v>0.4</v>
      </c>
      <c r="I257" s="30"/>
      <c r="J257" s="30">
        <f t="shared" si="19"/>
        <v>72</v>
      </c>
      <c r="K257" s="42" t="s">
        <v>43</v>
      </c>
      <c r="M257" s="38"/>
      <c r="N257" s="38"/>
      <c r="O257" s="38"/>
      <c r="P257" s="38"/>
      <c r="Q257" s="38"/>
      <c r="R257" s="38"/>
      <c r="S257" s="38"/>
      <c r="T257" s="38"/>
      <c r="U257" s="38"/>
    </row>
    <row r="258" spans="1:21" x14ac:dyDescent="0.3">
      <c r="A258" s="6">
        <v>255</v>
      </c>
      <c r="B258" s="29">
        <v>994.66</v>
      </c>
      <c r="C258" s="29"/>
      <c r="D258" s="6" t="s">
        <v>29</v>
      </c>
      <c r="E258" s="6" t="str">
        <f t="shared" si="17"/>
        <v>994.66LHS</v>
      </c>
      <c r="F258" s="6">
        <v>1</v>
      </c>
      <c r="G258" s="30">
        <f t="shared" si="22"/>
        <v>180</v>
      </c>
      <c r="H258" s="30">
        <f t="shared" si="21"/>
        <v>0.4</v>
      </c>
      <c r="I258" s="30"/>
      <c r="J258" s="30">
        <f t="shared" si="19"/>
        <v>72</v>
      </c>
      <c r="K258" s="42" t="s">
        <v>43</v>
      </c>
      <c r="M258" s="38"/>
      <c r="N258" s="38"/>
      <c r="O258" s="38"/>
      <c r="P258" s="38"/>
      <c r="Q258" s="38"/>
      <c r="R258" s="38"/>
      <c r="S258" s="38"/>
      <c r="T258" s="38"/>
      <c r="U258" s="38"/>
    </row>
    <row r="259" spans="1:21" s="35" customFormat="1" x14ac:dyDescent="0.3">
      <c r="A259" s="6">
        <v>256</v>
      </c>
      <c r="B259" s="29">
        <v>1001.89</v>
      </c>
      <c r="C259" s="29"/>
      <c r="D259" s="6" t="s">
        <v>31</v>
      </c>
      <c r="E259" s="6" t="str">
        <f t="shared" si="17"/>
        <v>1001.89RHS</v>
      </c>
      <c r="F259" s="6">
        <v>1</v>
      </c>
      <c r="G259" s="30">
        <f t="shared" si="22"/>
        <v>180</v>
      </c>
      <c r="H259" s="30">
        <f t="shared" si="21"/>
        <v>0.4</v>
      </c>
      <c r="I259" s="30"/>
      <c r="J259" s="30">
        <f t="shared" si="19"/>
        <v>72</v>
      </c>
      <c r="K259" s="42" t="s">
        <v>32</v>
      </c>
      <c r="M259" s="40"/>
      <c r="N259" s="40"/>
      <c r="O259" s="40"/>
      <c r="P259" s="40"/>
      <c r="Q259" s="40"/>
      <c r="R259" s="40"/>
      <c r="S259" s="40"/>
      <c r="T259" s="40"/>
      <c r="U259" s="40"/>
    </row>
    <row r="260" spans="1:21" x14ac:dyDescent="0.3">
      <c r="A260" s="6">
        <v>257</v>
      </c>
      <c r="B260" s="29">
        <v>1002.82</v>
      </c>
      <c r="C260" s="29"/>
      <c r="D260" s="6" t="s">
        <v>29</v>
      </c>
      <c r="E260" s="6" t="str">
        <f t="shared" si="17"/>
        <v>1002.82LHS</v>
      </c>
      <c r="F260" s="6">
        <v>1</v>
      </c>
      <c r="G260" s="30">
        <f t="shared" si="22"/>
        <v>180</v>
      </c>
      <c r="H260" s="30">
        <f t="shared" si="21"/>
        <v>0.4</v>
      </c>
      <c r="I260" s="30"/>
      <c r="J260" s="30">
        <f t="shared" si="19"/>
        <v>72</v>
      </c>
      <c r="K260" s="42" t="s">
        <v>32</v>
      </c>
      <c r="M260" s="38"/>
      <c r="N260" s="38"/>
      <c r="O260" s="38"/>
      <c r="P260" s="38"/>
      <c r="Q260" s="38"/>
      <c r="R260" s="38"/>
      <c r="S260" s="38"/>
      <c r="T260" s="38"/>
      <c r="U260" s="38"/>
    </row>
    <row r="261" spans="1:21" x14ac:dyDescent="0.3">
      <c r="A261" s="6">
        <v>258</v>
      </c>
      <c r="B261" s="29">
        <v>1002.84</v>
      </c>
      <c r="C261" s="29"/>
      <c r="D261" s="6" t="s">
        <v>31</v>
      </c>
      <c r="E261" s="6" t="str">
        <f t="shared" ref="E261:E264" si="23">_xlfn.CONCAT(B261,C261,D261)</f>
        <v>1002.84RHS</v>
      </c>
      <c r="F261" s="6">
        <v>1</v>
      </c>
      <c r="G261" s="30">
        <f t="shared" si="22"/>
        <v>180</v>
      </c>
      <c r="H261" s="30">
        <f t="shared" si="21"/>
        <v>0.4</v>
      </c>
      <c r="I261" s="30"/>
      <c r="J261" s="30">
        <f t="shared" si="19"/>
        <v>72</v>
      </c>
      <c r="K261" s="42" t="s">
        <v>32</v>
      </c>
      <c r="M261" s="38"/>
      <c r="N261" s="38"/>
      <c r="O261" s="38"/>
      <c r="P261" s="38"/>
      <c r="Q261" s="38"/>
      <c r="R261" s="38"/>
      <c r="S261" s="38"/>
      <c r="T261" s="38"/>
      <c r="U261" s="38"/>
    </row>
    <row r="262" spans="1:21" ht="25.05" customHeight="1" x14ac:dyDescent="0.3">
      <c r="A262" s="6">
        <v>259</v>
      </c>
      <c r="B262" s="29">
        <v>1007.03</v>
      </c>
      <c r="C262" s="29"/>
      <c r="D262" s="6" t="s">
        <v>29</v>
      </c>
      <c r="E262" s="6" t="str">
        <f t="shared" si="23"/>
        <v>1007.03LHS</v>
      </c>
      <c r="F262" s="6">
        <v>1</v>
      </c>
      <c r="G262" s="30">
        <f t="shared" si="22"/>
        <v>180</v>
      </c>
      <c r="H262" s="30">
        <f t="shared" si="21"/>
        <v>0.4</v>
      </c>
      <c r="I262" s="30"/>
      <c r="J262" s="30">
        <f t="shared" si="19"/>
        <v>72</v>
      </c>
      <c r="K262" s="42" t="s">
        <v>42</v>
      </c>
      <c r="M262" s="38"/>
      <c r="N262" s="38"/>
      <c r="O262" s="38"/>
      <c r="P262" s="38"/>
      <c r="Q262" s="38"/>
      <c r="R262" s="38"/>
      <c r="S262" s="38"/>
      <c r="T262" s="38"/>
      <c r="U262" s="38"/>
    </row>
    <row r="263" spans="1:21" ht="25.05" customHeight="1" x14ac:dyDescent="0.3">
      <c r="A263" s="6">
        <v>260</v>
      </c>
      <c r="B263" s="29">
        <v>1007.16</v>
      </c>
      <c r="C263" s="29"/>
      <c r="D263" s="6" t="s">
        <v>31</v>
      </c>
      <c r="E263" s="6" t="str">
        <f t="shared" si="23"/>
        <v>1007.16RHS</v>
      </c>
      <c r="F263" s="6">
        <v>1</v>
      </c>
      <c r="G263" s="30">
        <f t="shared" si="22"/>
        <v>180</v>
      </c>
      <c r="H263" s="30">
        <f t="shared" si="21"/>
        <v>0.4</v>
      </c>
      <c r="I263" s="30"/>
      <c r="J263" s="30">
        <f t="shared" si="19"/>
        <v>72</v>
      </c>
      <c r="K263" s="42" t="s">
        <v>42</v>
      </c>
      <c r="M263" s="38"/>
      <c r="N263" s="38"/>
      <c r="O263" s="38"/>
      <c r="P263" s="38"/>
      <c r="Q263" s="38"/>
      <c r="R263" s="38"/>
      <c r="S263" s="38"/>
      <c r="T263" s="38"/>
      <c r="U263" s="38"/>
    </row>
    <row r="264" spans="1:21" ht="25.05" customHeight="1" x14ac:dyDescent="0.3">
      <c r="A264" s="6">
        <v>261</v>
      </c>
      <c r="B264" s="29">
        <v>1007.46</v>
      </c>
      <c r="C264" s="32"/>
      <c r="D264" s="6" t="s">
        <v>31</v>
      </c>
      <c r="E264" s="6" t="str">
        <f t="shared" si="23"/>
        <v>1007.46RHS</v>
      </c>
      <c r="F264" s="6">
        <v>2</v>
      </c>
      <c r="G264" s="30">
        <f>25*2</f>
        <v>50</v>
      </c>
      <c r="H264" s="30">
        <f t="shared" si="21"/>
        <v>0.4</v>
      </c>
      <c r="I264" s="30"/>
      <c r="J264" s="30">
        <f t="shared" si="19"/>
        <v>40</v>
      </c>
      <c r="K264" s="42" t="s">
        <v>37</v>
      </c>
      <c r="M264" s="38"/>
      <c r="N264" s="38"/>
      <c r="O264" s="38"/>
      <c r="P264" s="38"/>
      <c r="Q264" s="38"/>
      <c r="R264" s="38"/>
      <c r="S264" s="38"/>
      <c r="T264" s="38"/>
      <c r="U264" s="38"/>
    </row>
    <row r="265" spans="1:21" x14ac:dyDescent="0.3">
      <c r="A265" s="51" t="s">
        <v>39</v>
      </c>
      <c r="B265" s="51"/>
      <c r="C265" s="51"/>
      <c r="D265" s="51"/>
      <c r="E265" s="51"/>
      <c r="F265" s="51"/>
      <c r="G265" s="51"/>
      <c r="H265" s="51"/>
      <c r="I265" s="2"/>
      <c r="J265" s="36">
        <f>SUM(J4:J264)</f>
        <v>120720.80800000043</v>
      </c>
      <c r="K265" s="43" t="s">
        <v>7</v>
      </c>
      <c r="M265" s="38"/>
      <c r="N265" s="38"/>
      <c r="O265" s="38"/>
      <c r="P265" s="38"/>
      <c r="Q265" s="38"/>
      <c r="R265" s="38"/>
      <c r="S265" s="38"/>
      <c r="T265" s="38"/>
      <c r="U265" s="38"/>
    </row>
  </sheetData>
  <autoFilter ref="A3:K3" xr:uid="{D65D57C4-7891-4CEE-97E3-80D9F9B52A9C}"/>
  <mergeCells count="13">
    <mergeCell ref="T2:T3"/>
    <mergeCell ref="U2:U3"/>
    <mergeCell ref="A1:K1"/>
    <mergeCell ref="M1:U1"/>
    <mergeCell ref="B2:C2"/>
    <mergeCell ref="G2:H2"/>
    <mergeCell ref="M2:M3"/>
    <mergeCell ref="M172:S172"/>
    <mergeCell ref="A265:H265"/>
    <mergeCell ref="N2:O2"/>
    <mergeCell ref="P2:P3"/>
    <mergeCell ref="Q2:Q3"/>
    <mergeCell ref="R2:S2"/>
  </mergeCells>
  <conditionalFormatting sqref="E1:E1048576">
    <cfRule type="duplicateValues" dxfId="0" priority="1"/>
  </conditionalFormatting>
  <printOptions horizontalCentered="1"/>
  <pageMargins left="0.70866141732283472" right="0.70866141732283472" top="0.74803149606299213" bottom="0.74803149606299213" header="0.31496062992125984" footer="0.31496062992125984"/>
  <pageSetup paperSize="9" scale="85" fitToHeight="16" orientation="landscape" r:id="rId1"/>
  <headerFooter>
    <oddHeader>&amp;A</oddHeader>
    <oddFooter>Page &amp;P of &amp;N</oddFooter>
  </headerFooter>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Painting Abstract</vt:lpstr>
      <vt:lpstr>Sheet1</vt:lpstr>
      <vt:lpstr>Kerb &amp; Crash barrier painting</vt:lpstr>
      <vt:lpstr>'Painting Abstract'!Print_Area</vt:lpstr>
      <vt:lpstr>'Kerb &amp; Crash barrier painting'!Print_Titles</vt:lpstr>
      <vt:lpstr>'Painting Abstract'!Print_Titles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 Mahesh</dc:creator>
  <cp:lastModifiedBy>Sanjeev Kumar Sharma</cp:lastModifiedBy>
  <cp:lastPrinted>2026-02-19T11:24:08Z</cp:lastPrinted>
  <dcterms:created xsi:type="dcterms:W3CDTF">2015-06-05T18:17:20Z</dcterms:created>
  <dcterms:modified xsi:type="dcterms:W3CDTF">2026-02-19T11:25:24Z</dcterms:modified>
</cp:coreProperties>
</file>